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'Sheet1'!$A$1:$S$80</definedName>
  </definedNames>
  <calcPr fullCalcOnLoad="1" refMode="R1C1"/>
</workbook>
</file>

<file path=xl/sharedStrings.xml><?xml version="1.0" encoding="utf-8"?>
<sst xmlns="http://schemas.openxmlformats.org/spreadsheetml/2006/main" count="160" uniqueCount="157">
  <si>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</si>
  <si>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</si>
  <si>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</si>
  <si>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</si>
  <si>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</si>
  <si>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</si>
  <si>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</si>
  <si>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8-ми- квартирный жилой дом №29,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</si>
  <si>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</si>
  <si>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</si>
  <si>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</si>
  <si>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</si>
  <si>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</si>
  <si>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</si>
  <si>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</si>
  <si>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</si>
  <si>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</si>
  <si>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</si>
  <si>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</si>
  <si>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</si>
  <si>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</si>
  <si>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</si>
  <si>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</si>
  <si>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</si>
  <si>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</si>
  <si>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</si>
  <si>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</si>
  <si>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</si>
  <si>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</si>
  <si>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</si>
  <si>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</si>
  <si>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</si>
  <si>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</si>
  <si>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</si>
  <si>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</si>
  <si>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</si>
  <si>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</si>
  <si>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</si>
  <si>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</si>
  <si>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</si>
  <si>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</si>
  <si>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8-ми- квартирный жилой дом №27, ул. Красноармейская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</si>
  <si>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</si>
  <si>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</si>
  <si>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</si>
  <si>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</si>
  <si>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</si>
  <si>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Обслуживание фасадных и внутренних газопроводов</t>
  </si>
  <si>
    <t>р.</t>
  </si>
  <si>
    <r>
      <t>Общая площадь, м</t>
    </r>
    <r>
      <rPr>
        <vertAlign val="superscript"/>
        <sz val="9"/>
        <rFont val="Times New Roman"/>
        <family val="1"/>
      </rPr>
      <t>2</t>
    </r>
  </si>
  <si>
    <t>площадь  газа</t>
  </si>
  <si>
    <t>площадь убир двор</t>
  </si>
  <si>
    <t>Итого по домам без затрат по управлению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</si>
  <si>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</si>
  <si>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</si>
  <si>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</si>
  <si>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</si>
  <si>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>Установка 4-х дверных блоков - 95240р.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</si>
  <si>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</si>
  <si>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</si>
  <si>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</si>
  <si>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</si>
  <si>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**- заработная плата уборщиков мест общего пользования, обязательные отчисления ЕСН,социальные выплаты, спецодежда, инвентарь.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</si>
  <si>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</si>
  <si>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</si>
  <si>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</si>
  <si>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</si>
  <si>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</si>
  <si>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</si>
  <si>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</si>
  <si>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</si>
  <si>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</si>
  <si>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</si>
  <si>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</si>
  <si>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газ оплач в 2012г.</t>
  </si>
  <si>
    <t>Итого по многоквартирным жилым домам п. Кардымово: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</si>
  <si>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</si>
  <si>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</si>
  <si>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</si>
  <si>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</si>
  <si>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</si>
  <si>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</si>
  <si>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</si>
  <si>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</si>
  <si>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</si>
  <si>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</si>
  <si>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</si>
  <si>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</si>
  <si>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</si>
  <si>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</si>
  <si>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</si>
  <si>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12-ти квартирный жилой дом № 31 , ул. Льнозаводская</t>
  </si>
  <si>
    <t xml:space="preserve">      </t>
  </si>
  <si>
    <t>18-ти квартирный жилой дом № 14 , ул. Школа-интернат</t>
  </si>
  <si>
    <t>18-ти квартирный жилой дом № 15 , ул. Школа-интернат</t>
  </si>
  <si>
    <t>Всего по МКД, находящимся в управлении: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</si>
  <si>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</si>
  <si>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</si>
  <si>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</si>
  <si>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</si>
  <si>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</si>
  <si>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</si>
  <si>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</si>
  <si>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</si>
  <si>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</si>
  <si>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</si>
  <si>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</si>
  <si>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</si>
  <si>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и др.</t>
  </si>
  <si>
    <t>каменка</t>
  </si>
  <si>
    <t>кардымово</t>
  </si>
  <si>
    <t>Березкино</t>
  </si>
  <si>
    <t>Сведения о выполненных работах по капитальному ремонту конструктивных элементов за период с 01.01.2008г. По 31.12.2014г.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</si>
  <si>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</si>
  <si>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</si>
  <si>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</si>
  <si>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</si>
  <si>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</si>
  <si>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</si>
  <si>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</si>
  <si>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</si>
  <si>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</si>
  <si>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</si>
  <si>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 xml:space="preserve"> </t>
  </si>
  <si>
    <t>Установка железных дверей - 36500 р.                                   Кап. ремонт кровли - 381189 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</si>
  <si>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</si>
  <si>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</si>
  <si>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</si>
  <si>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</si>
  <si>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</si>
  <si>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</si>
  <si>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</si>
  <si>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</si>
  <si>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</si>
  <si>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</si>
  <si>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</si>
  <si>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</si>
  <si>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</si>
  <si>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</si>
  <si>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</si>
  <si>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</si>
  <si>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</si>
  <si>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</si>
  <si>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</si>
  <si>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</si>
  <si>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</si>
  <si>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</si>
  <si>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</si>
  <si>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</si>
  <si>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</si>
  <si>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</si>
  <si>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</si>
  <si>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</si>
  <si>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</si>
  <si>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</si>
  <si>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ЛИЦЕВЫЕ СЧЕТА ПО МНОГОКВАРТИРНЫМ ДОМАМ ЗА 2014Г.</t>
  </si>
  <si>
    <t>СОДЕРЖАНИЕ И РЕМОНТ МЕСТ ОБЩЕГО ПОЛЬЗОВАНИЯ МНОГОКВАРТИРНЫХ ДОМОВ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</si>
</sst>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164" fontId="2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7" fillId="33" borderId="10" xfId="0" applyNumberFormat="1" applyFont="1" applyFill="1" applyBorder="1" applyAlignment="1" applyProtection="1">
      <alignment horizontal="center" vertical="top"/>
      <protection/>
    </xf>
    <xf numFmtId="2" fontId="9" fillId="33" borderId="13" xfId="0" applyNumberFormat="1" applyFont="1" applyFill="1" applyBorder="1" applyAlignment="1" applyProtection="1">
      <alignment horizontal="center" vertical="top"/>
      <protection/>
    </xf>
    <xf numFmtId="2" fontId="7" fillId="33" borderId="13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48" fillId="33" borderId="0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164" fontId="0" fillId="0" borderId="24" xfId="0" applyNumberFormat="1" applyFill="1" applyBorder="1" applyAlignment="1" applyProtection="1">
      <alignment horizontal="left" vertical="center" wrapText="1"/>
      <protection/>
    </xf>
    <xf numFmtId="164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7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7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164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164" fontId="7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2" fontId="9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workbookViewId="0" topLeftCell="L1">
      <selection activeCell="L79" sqref="L79"/>
    </sheetView>
  </sheetViews>
  <sheetFormatPr defaultColWidth="9.140625" defaultRowHeight="16.5" customHeight="1"/>
  <cols>
    <col min="1" max="1" width="3.8515625" style="0" customWidth="1"/>
    <col min="2" max="2" width="59.28125" style="0" customWidth="1"/>
    <col min="3" max="3" width="7.57421875" style="0" customWidth="1"/>
    <col min="4" max="4" width="16.421875" style="0" customWidth="1"/>
    <col min="5" max="5" width="14.7109375" style="0" customWidth="1"/>
    <col min="6" max="6" width="13.00390625" style="0" customWidth="1"/>
    <col min="7" max="7" width="11.28125" style="0" customWidth="1"/>
    <col min="8" max="8" width="11.140625" style="0" customWidth="1"/>
    <col min="9" max="9" width="11.7109375" style="0" customWidth="1"/>
    <col min="10" max="10" width="12.28125" style="0" customWidth="1"/>
    <col min="11" max="11" width="14.57421875" style="0" customWidth="1"/>
    <col min="12" max="12" width="12.421875" style="0" customWidth="1"/>
    <col min="13" max="13" width="13.8515625" style="0" customWidth="1"/>
    <col min="14" max="14" width="14.28125" style="0" customWidth="1"/>
    <col min="15" max="15" width="14.421875" style="0" customWidth="1"/>
    <col min="16" max="16" width="14.57421875" style="0" customWidth="1"/>
    <col min="17" max="17" width="18.140625" style="0" customWidth="1"/>
    <col min="18" max="18" width="54.7109375" style="0" customWidth="1"/>
    <col min="19" max="19" width="67.421875" style="0" customWidth="1"/>
  </cols>
  <sheetData>
    <row r="1" spans="1:14" ht="16.5" customHeight="1">
      <c r="A1" s="8"/>
      <c r="D1" s="7"/>
      <c r="E1" s="38"/>
      <c r="F1" s="38"/>
      <c r="G1" s="38" t="s">
        <v>51</v>
      </c>
      <c r="H1" s="38"/>
      <c r="I1" s="38"/>
      <c r="J1" s="38" t="s">
        <v>50</v>
      </c>
      <c r="K1" s="38"/>
      <c r="M1" s="38" t="s">
        <v>74</v>
      </c>
      <c r="N1" s="38"/>
    </row>
    <row r="2" spans="1:14" ht="16.5" customHeight="1">
      <c r="A2" s="8"/>
      <c r="D2" s="7"/>
      <c r="E2" s="38"/>
      <c r="F2" s="38"/>
      <c r="G2" s="38"/>
      <c r="H2" s="38"/>
      <c r="I2" s="38"/>
      <c r="J2" s="38"/>
      <c r="K2" s="38">
        <v>60340.36</v>
      </c>
      <c r="L2" s="38" t="s">
        <v>111</v>
      </c>
      <c r="M2" s="38"/>
      <c r="N2" s="38"/>
    </row>
    <row r="3" spans="1:14" ht="16.5" customHeight="1">
      <c r="A3" s="8"/>
      <c r="D3" s="7"/>
      <c r="E3" s="38">
        <v>71839.2</v>
      </c>
      <c r="F3" s="38"/>
      <c r="G3" s="38"/>
      <c r="H3" s="38"/>
      <c r="I3" s="38"/>
      <c r="J3" s="38"/>
      <c r="K3" s="38">
        <v>310401.9</v>
      </c>
      <c r="L3" s="38" t="s">
        <v>109</v>
      </c>
      <c r="M3" s="38"/>
      <c r="N3" s="38"/>
    </row>
    <row r="4" spans="4:14" ht="16.5" customHeight="1" thickBot="1">
      <c r="D4" s="7"/>
      <c r="E4" s="38">
        <v>3368697.3</v>
      </c>
      <c r="F4" s="38">
        <v>2004250.48</v>
      </c>
      <c r="G4" s="39">
        <v>62182.7</v>
      </c>
      <c r="H4" s="39">
        <v>323645.12</v>
      </c>
      <c r="I4" s="38"/>
      <c r="J4" s="38"/>
      <c r="K4" s="38">
        <v>1805382.25</v>
      </c>
      <c r="L4" s="38" t="s">
        <v>110</v>
      </c>
      <c r="M4" s="38">
        <v>57942.22</v>
      </c>
      <c r="N4" s="38" t="s">
        <v>48</v>
      </c>
    </row>
    <row r="5" spans="1:18" ht="16.5" customHeight="1" thickBot="1">
      <c r="A5" s="67" t="s">
        <v>155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 t="s">
        <v>112</v>
      </c>
    </row>
    <row r="6" spans="1:18" ht="16.5" customHeight="1">
      <c r="A6" s="84"/>
      <c r="B6" s="85"/>
      <c r="C6" s="85"/>
      <c r="D6" s="86"/>
      <c r="E6" s="83" t="s">
        <v>156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70"/>
    </row>
    <row r="7" spans="1:18" ht="16.5" customHeight="1">
      <c r="A7" s="72" t="s">
        <v>72</v>
      </c>
      <c r="B7" s="72" t="s">
        <v>0</v>
      </c>
      <c r="C7" s="76" t="s">
        <v>1</v>
      </c>
      <c r="D7" s="76" t="s">
        <v>49</v>
      </c>
      <c r="E7" s="87" t="s">
        <v>63</v>
      </c>
      <c r="F7" s="76" t="s">
        <v>64</v>
      </c>
      <c r="G7" s="76" t="s">
        <v>53</v>
      </c>
      <c r="H7" s="74" t="s">
        <v>54</v>
      </c>
      <c r="I7" s="74" t="s">
        <v>55</v>
      </c>
      <c r="J7" s="76" t="s">
        <v>47</v>
      </c>
      <c r="K7" s="78" t="s">
        <v>65</v>
      </c>
      <c r="L7" s="79"/>
      <c r="M7" s="76" t="s">
        <v>71</v>
      </c>
      <c r="N7" s="40"/>
      <c r="O7" s="80" t="s">
        <v>68</v>
      </c>
      <c r="P7" s="76" t="s">
        <v>69</v>
      </c>
      <c r="Q7" s="89" t="s">
        <v>70</v>
      </c>
      <c r="R7" s="70"/>
    </row>
    <row r="8" spans="1:18" ht="57.75" customHeight="1" thickBot="1">
      <c r="A8" s="73"/>
      <c r="B8" s="73"/>
      <c r="C8" s="77"/>
      <c r="D8" s="77"/>
      <c r="E8" s="88"/>
      <c r="F8" s="77"/>
      <c r="G8" s="77"/>
      <c r="H8" s="75"/>
      <c r="I8" s="75"/>
      <c r="J8" s="77"/>
      <c r="K8" s="12" t="s">
        <v>66</v>
      </c>
      <c r="L8" s="12" t="s">
        <v>67</v>
      </c>
      <c r="M8" s="77"/>
      <c r="N8" s="41" t="s">
        <v>52</v>
      </c>
      <c r="O8" s="81"/>
      <c r="P8" s="77"/>
      <c r="Q8" s="90"/>
      <c r="R8" s="71"/>
    </row>
    <row r="9" spans="1:18" s="1" customFormat="1" ht="16.5" customHeight="1" thickBot="1">
      <c r="A9" s="22">
        <v>1</v>
      </c>
      <c r="B9" s="23">
        <v>2</v>
      </c>
      <c r="C9" s="23">
        <v>3</v>
      </c>
      <c r="D9" s="23">
        <v>4</v>
      </c>
      <c r="E9" s="24">
        <v>5</v>
      </c>
      <c r="F9" s="24">
        <v>6</v>
      </c>
      <c r="G9" s="24">
        <v>7</v>
      </c>
      <c r="H9" s="45">
        <v>8</v>
      </c>
      <c r="I9" s="45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6">
        <v>18</v>
      </c>
    </row>
    <row r="10" spans="1:18" s="2" customFormat="1" ht="58.5" customHeight="1" thickBot="1">
      <c r="A10" s="44" t="s">
        <v>2</v>
      </c>
      <c r="B10" s="27" t="s">
        <v>3</v>
      </c>
      <c r="C10" s="55">
        <v>1990</v>
      </c>
      <c r="D10" s="56">
        <v>731</v>
      </c>
      <c r="E10" s="49">
        <f>E4/D53*D10</f>
        <v>38197.37790732304</v>
      </c>
      <c r="F10" s="49">
        <f>F4/G4*D10</f>
        <v>23561.32977307193</v>
      </c>
      <c r="G10" s="49"/>
      <c r="H10" s="49">
        <f>H4/D53*D10</f>
        <v>3669.785040199639</v>
      </c>
      <c r="I10" s="57"/>
      <c r="J10" s="54">
        <f>488.1+2533.7</f>
        <v>3021.7999999999997</v>
      </c>
      <c r="K10" s="49">
        <f>K4/D53*D10</f>
        <v>20471.078856038257</v>
      </c>
      <c r="L10" s="49">
        <f>K10*54.48%</f>
        <v>11152.64376076964</v>
      </c>
      <c r="M10" s="49">
        <f>J10+H10+G10+F10+E10+K10+I10</f>
        <v>88921.37157663287</v>
      </c>
      <c r="N10" s="49">
        <f>M10-K10</f>
        <v>68450.29272059462</v>
      </c>
      <c r="O10" s="49">
        <v>79709.02</v>
      </c>
      <c r="P10" s="49">
        <v>65647.72</v>
      </c>
      <c r="Q10" s="36">
        <f>P10-M10</f>
        <v>-23273.651576632867</v>
      </c>
      <c r="R10" s="47" t="s">
        <v>128</v>
      </c>
    </row>
    <row r="11" spans="1:18" s="2" customFormat="1" ht="58.5" customHeight="1" thickBot="1">
      <c r="A11" s="15">
        <v>2</v>
      </c>
      <c r="B11" s="19" t="s">
        <v>9</v>
      </c>
      <c r="C11" s="58">
        <v>1978</v>
      </c>
      <c r="D11" s="58">
        <v>868.6</v>
      </c>
      <c r="E11" s="50">
        <f>E4/D53*D11</f>
        <v>45387.47257223091</v>
      </c>
      <c r="F11" s="50">
        <f>F4/G4*D11</f>
        <v>27996.403612709004</v>
      </c>
      <c r="G11" s="50"/>
      <c r="H11" s="50">
        <f>H4/D53*D11+2424.95</f>
        <v>6785.518106590159</v>
      </c>
      <c r="I11" s="59">
        <v>296.75</v>
      </c>
      <c r="J11" s="52">
        <v>3483.83</v>
      </c>
      <c r="K11" s="50">
        <f>K4/D53*D11</f>
        <v>24324.458405410165</v>
      </c>
      <c r="L11" s="50">
        <f aca="true" t="shared" si="0" ref="L11:L52">K11*54.48%</f>
        <v>13251.964939267456</v>
      </c>
      <c r="M11" s="50">
        <f aca="true" t="shared" si="1" ref="M11:M52">J11+H11+G11+F11+E11+K11+I11</f>
        <v>108274.43269694023</v>
      </c>
      <c r="N11" s="50">
        <f aca="true" t="shared" si="2" ref="N11:N52">M11-K11</f>
        <v>83949.97429153006</v>
      </c>
      <c r="O11" s="50">
        <v>84548.69</v>
      </c>
      <c r="P11" s="50">
        <v>68588.87</v>
      </c>
      <c r="Q11" s="36">
        <f>P11-M11</f>
        <v>-39685.56269694024</v>
      </c>
      <c r="R11" s="47" t="s">
        <v>129</v>
      </c>
    </row>
    <row r="12" spans="1:18" s="2" customFormat="1" ht="58.5" customHeight="1" thickBot="1">
      <c r="A12" s="15">
        <v>3</v>
      </c>
      <c r="B12" s="19" t="s">
        <v>10</v>
      </c>
      <c r="C12" s="58">
        <v>1988</v>
      </c>
      <c r="D12" s="58">
        <v>732.3</v>
      </c>
      <c r="E12" s="50">
        <f>E4/D53*D12</f>
        <v>38265.30758075604</v>
      </c>
      <c r="F12" s="50">
        <f>F4/G4*D12</f>
        <v>23603.230906731293</v>
      </c>
      <c r="G12" s="50"/>
      <c r="H12" s="50">
        <f>H4/D53*D12</f>
        <v>3676.3113337047816</v>
      </c>
      <c r="I12" s="59"/>
      <c r="J12" s="52">
        <f>167.22+1900.27</f>
        <v>2067.49</v>
      </c>
      <c r="K12" s="50">
        <f>K4/D53*D12</f>
        <v>20507.48433143203</v>
      </c>
      <c r="L12" s="50">
        <f t="shared" si="0"/>
        <v>11172.47746376417</v>
      </c>
      <c r="M12" s="50">
        <f t="shared" si="1"/>
        <v>88119.82415262415</v>
      </c>
      <c r="N12" s="50">
        <f t="shared" si="2"/>
        <v>67612.33982119212</v>
      </c>
      <c r="O12" s="50">
        <v>80176.08</v>
      </c>
      <c r="P12" s="50">
        <v>77534.03</v>
      </c>
      <c r="Q12" s="36">
        <f aca="true" t="shared" si="3" ref="Q12:Q52">P12-M12</f>
        <v>-10585.794152624148</v>
      </c>
      <c r="R12" s="47" t="s">
        <v>116</v>
      </c>
    </row>
    <row r="13" spans="1:18" s="2" customFormat="1" ht="58.5" customHeight="1" thickBot="1">
      <c r="A13" s="15">
        <v>4</v>
      </c>
      <c r="B13" s="19" t="s">
        <v>4</v>
      </c>
      <c r="C13" s="58">
        <v>1991</v>
      </c>
      <c r="D13" s="58">
        <v>719.2</v>
      </c>
      <c r="E13" s="50">
        <f>E4/D53*D13</f>
        <v>37580.785486931236</v>
      </c>
      <c r="F13" s="50">
        <f>F4/G4*D13</f>
        <v>23180.996406010036</v>
      </c>
      <c r="G13" s="50"/>
      <c r="H13" s="50">
        <f>H4/D53*D13+43492.24</f>
        <v>47102.78637607603</v>
      </c>
      <c r="I13" s="59"/>
      <c r="J13" s="52">
        <f>189.81+1900.27</f>
        <v>2090.08</v>
      </c>
      <c r="K13" s="50">
        <f>K4/D53*D13</f>
        <v>20140.629156310144</v>
      </c>
      <c r="L13" s="50">
        <f t="shared" si="0"/>
        <v>10972.614764357766</v>
      </c>
      <c r="M13" s="50">
        <f t="shared" si="1"/>
        <v>130095.27742532745</v>
      </c>
      <c r="N13" s="50">
        <f t="shared" si="2"/>
        <v>109954.64826901731</v>
      </c>
      <c r="O13" s="50">
        <v>79004.28</v>
      </c>
      <c r="P13" s="50">
        <v>79302.54</v>
      </c>
      <c r="Q13" s="36">
        <f t="shared" si="3"/>
        <v>-50792.73742532746</v>
      </c>
      <c r="R13" s="46" t="s">
        <v>115</v>
      </c>
    </row>
    <row r="14" spans="1:18" s="2" customFormat="1" ht="58.5" customHeight="1" thickBot="1">
      <c r="A14" s="15">
        <v>5</v>
      </c>
      <c r="B14" s="19" t="s">
        <v>29</v>
      </c>
      <c r="C14" s="58">
        <v>1991</v>
      </c>
      <c r="D14" s="58">
        <v>721.5</v>
      </c>
      <c r="E14" s="50">
        <f>E4/D53*D14</f>
        <v>37700.968755312686</v>
      </c>
      <c r="F14" s="50">
        <f>F4/G4*D14</f>
        <v>23255.129180945827</v>
      </c>
      <c r="G14" s="50"/>
      <c r="H14" s="50">
        <f>H4/D53*D14</f>
        <v>3622.0928953543635</v>
      </c>
      <c r="I14" s="59"/>
      <c r="J14" s="52">
        <f>167.22+1900.27</f>
        <v>2067.49</v>
      </c>
      <c r="K14" s="50">
        <f>K4/D53*D14</f>
        <v>20205.038843545284</v>
      </c>
      <c r="L14" s="50">
        <f t="shared" si="0"/>
        <v>11007.70516196347</v>
      </c>
      <c r="M14" s="50">
        <f t="shared" si="1"/>
        <v>86850.71967515815</v>
      </c>
      <c r="N14" s="50">
        <f t="shared" si="2"/>
        <v>66645.68083161287</v>
      </c>
      <c r="O14" s="50">
        <v>79212.24</v>
      </c>
      <c r="P14" s="50">
        <v>74177.28</v>
      </c>
      <c r="Q14" s="36">
        <f t="shared" si="3"/>
        <v>-12673.439675158152</v>
      </c>
      <c r="R14" s="46" t="s">
        <v>113</v>
      </c>
    </row>
    <row r="15" spans="1:18" s="2" customFormat="1" ht="58.5" customHeight="1" thickBot="1">
      <c r="A15" s="15">
        <v>6</v>
      </c>
      <c r="B15" s="19" t="s">
        <v>11</v>
      </c>
      <c r="C15" s="58">
        <v>1989</v>
      </c>
      <c r="D15" s="58">
        <v>4255.9</v>
      </c>
      <c r="E15" s="50">
        <f>E4/D53*D15</f>
        <v>222386.07474114382</v>
      </c>
      <c r="F15" s="50">
        <f>F4/G4*D15</f>
        <v>137174.64210836776</v>
      </c>
      <c r="G15" s="50"/>
      <c r="H15" s="50">
        <f>H4/D53*D15</f>
        <v>21365.578868106215</v>
      </c>
      <c r="I15" s="59">
        <v>129711.79</v>
      </c>
      <c r="J15" s="52">
        <v>0</v>
      </c>
      <c r="K15" s="50">
        <f>K4/D53*D15</f>
        <v>119183.12517566787</v>
      </c>
      <c r="L15" s="50">
        <f t="shared" si="0"/>
        <v>64930.96659570385</v>
      </c>
      <c r="M15" s="50">
        <f t="shared" si="1"/>
        <v>629821.2108932857</v>
      </c>
      <c r="N15" s="50">
        <f t="shared" si="2"/>
        <v>510638.0857176178</v>
      </c>
      <c r="O15" s="50">
        <v>468108.88</v>
      </c>
      <c r="P15" s="50">
        <v>455739.54</v>
      </c>
      <c r="Q15" s="36">
        <f t="shared" si="3"/>
        <v>-174081.67089328571</v>
      </c>
      <c r="R15" s="47" t="s">
        <v>126</v>
      </c>
    </row>
    <row r="16" spans="1:18" s="2" customFormat="1" ht="58.5" customHeight="1" thickBot="1">
      <c r="A16" s="15">
        <v>7</v>
      </c>
      <c r="B16" s="19" t="s">
        <v>12</v>
      </c>
      <c r="C16" s="58">
        <v>1988</v>
      </c>
      <c r="D16" s="58">
        <v>4245.1</v>
      </c>
      <c r="E16" s="50">
        <f>E4/D53*D16</f>
        <v>221821.7359157005</v>
      </c>
      <c r="F16" s="50">
        <f>F4/G4*D16</f>
        <v>136826.54038258232</v>
      </c>
      <c r="G16" s="50"/>
      <c r="H16" s="50">
        <f>H4/D53*D16</f>
        <v>21311.360429755798</v>
      </c>
      <c r="I16" s="59">
        <v>68459.63</v>
      </c>
      <c r="J16" s="52">
        <v>0</v>
      </c>
      <c r="K16" s="50">
        <f>K4/D53*D16</f>
        <v>118880.67968778114</v>
      </c>
      <c r="L16" s="50">
        <f t="shared" si="0"/>
        <v>64766.19429390316</v>
      </c>
      <c r="M16" s="50">
        <f t="shared" si="1"/>
        <v>567299.9464158197</v>
      </c>
      <c r="N16" s="50">
        <f t="shared" si="2"/>
        <v>448419.26672803855</v>
      </c>
      <c r="O16" s="50">
        <v>465074.52</v>
      </c>
      <c r="P16" s="50">
        <v>435002.3</v>
      </c>
      <c r="Q16" s="36">
        <f t="shared" si="3"/>
        <v>-132297.6464158197</v>
      </c>
      <c r="R16" s="47" t="s">
        <v>125</v>
      </c>
    </row>
    <row r="17" spans="1:18" s="2" customFormat="1" ht="58.5" customHeight="1" thickBot="1">
      <c r="A17" s="15">
        <v>8</v>
      </c>
      <c r="B17" s="19" t="s">
        <v>5</v>
      </c>
      <c r="C17" s="58">
        <v>1978</v>
      </c>
      <c r="D17" s="58">
        <v>772.1</v>
      </c>
      <c r="E17" s="50">
        <f>E4/D53*D17</f>
        <v>40345.00065970468</v>
      </c>
      <c r="F17" s="50">
        <f>F4/G4*D17</f>
        <v>24886.050229533295</v>
      </c>
      <c r="G17" s="50"/>
      <c r="H17" s="50">
        <f>H4/D53*D17+12968.45</f>
        <v>16844.56631947762</v>
      </c>
      <c r="I17" s="59"/>
      <c r="J17" s="52">
        <v>2877.52</v>
      </c>
      <c r="K17" s="50">
        <f>K4/D53*D17</f>
        <v>21622.051962718386</v>
      </c>
      <c r="L17" s="50">
        <f t="shared" si="0"/>
        <v>11779.693909288975</v>
      </c>
      <c r="M17" s="50">
        <f t="shared" si="1"/>
        <v>106575.18917143399</v>
      </c>
      <c r="N17" s="50">
        <f t="shared" si="2"/>
        <v>84953.1372087156</v>
      </c>
      <c r="O17" s="50">
        <v>75601.56</v>
      </c>
      <c r="P17" s="50">
        <v>72053.9</v>
      </c>
      <c r="Q17" s="36">
        <f t="shared" si="3"/>
        <v>-34521.28917143399</v>
      </c>
      <c r="R17" s="46" t="s">
        <v>56</v>
      </c>
    </row>
    <row r="18" spans="1:18" s="2" customFormat="1" ht="58.5" customHeight="1" thickBot="1">
      <c r="A18" s="15">
        <v>9</v>
      </c>
      <c r="B18" s="19" t="s">
        <v>13</v>
      </c>
      <c r="C18" s="58">
        <v>1979</v>
      </c>
      <c r="D18" s="58">
        <v>779.4</v>
      </c>
      <c r="E18" s="50">
        <f>E4/D53*D18</f>
        <v>40726.45190282843</v>
      </c>
      <c r="F18" s="50">
        <f>F4/G4*D18</f>
        <v>25121.34121085125</v>
      </c>
      <c r="G18" s="50"/>
      <c r="H18" s="50">
        <f>H4/D53*D18+3921.21+6139.61</f>
        <v>13973.583967621886</v>
      </c>
      <c r="I18" s="59"/>
      <c r="J18" s="52">
        <v>2877.52</v>
      </c>
      <c r="K18" s="50">
        <f>K4/D53*D18</f>
        <v>21826.48270916035</v>
      </c>
      <c r="L18" s="50">
        <f t="shared" si="0"/>
        <v>11891.067779950557</v>
      </c>
      <c r="M18" s="50">
        <f t="shared" si="1"/>
        <v>104525.37979046191</v>
      </c>
      <c r="N18" s="50">
        <f t="shared" si="2"/>
        <v>82698.89708130156</v>
      </c>
      <c r="O18" s="50">
        <v>75903.9</v>
      </c>
      <c r="P18" s="50">
        <v>68104.66</v>
      </c>
      <c r="Q18" s="36">
        <f t="shared" si="3"/>
        <v>-36420.71979046191</v>
      </c>
      <c r="R18" s="47" t="s">
        <v>137</v>
      </c>
    </row>
    <row r="19" spans="1:18" s="2" customFormat="1" ht="58.5" customHeight="1" thickBot="1">
      <c r="A19" s="15">
        <v>10</v>
      </c>
      <c r="B19" s="19" t="s">
        <v>6</v>
      </c>
      <c r="C19" s="58">
        <v>1991</v>
      </c>
      <c r="D19" s="58">
        <v>5272.8</v>
      </c>
      <c r="E19" s="50">
        <f>E4/D53*D19</f>
        <v>275522.7554442311</v>
      </c>
      <c r="F19" s="50">
        <f>F4/G4*D19</f>
        <v>169950.99812237167</v>
      </c>
      <c r="G19" s="50"/>
      <c r="H19" s="50">
        <f>H4/D53*D19</f>
        <v>26470.646456859995</v>
      </c>
      <c r="I19" s="50">
        <v>1216</v>
      </c>
      <c r="J19" s="52">
        <v>0</v>
      </c>
      <c r="K19" s="50">
        <f>K4/D53*D19</f>
        <v>147660.6081971526</v>
      </c>
      <c r="L19" s="50">
        <f t="shared" si="0"/>
        <v>80445.49934580873</v>
      </c>
      <c r="M19" s="50">
        <f t="shared" si="1"/>
        <v>620821.0082206153</v>
      </c>
      <c r="N19" s="50">
        <f t="shared" si="2"/>
        <v>473160.4000234627</v>
      </c>
      <c r="O19" s="50">
        <v>579313.25</v>
      </c>
      <c r="P19" s="50">
        <v>550392.54</v>
      </c>
      <c r="Q19" s="36">
        <f t="shared" si="3"/>
        <v>-70428.4682206153</v>
      </c>
      <c r="R19" s="47" t="s">
        <v>138</v>
      </c>
    </row>
    <row r="20" spans="1:18" s="2" customFormat="1" ht="58.5" customHeight="1" thickBot="1">
      <c r="A20" s="15">
        <v>11</v>
      </c>
      <c r="B20" s="19" t="s">
        <v>44</v>
      </c>
      <c r="C20" s="58">
        <v>1984</v>
      </c>
      <c r="D20" s="58">
        <v>3638.14</v>
      </c>
      <c r="E20" s="50">
        <f>E4/D53*D20</f>
        <v>190105.8939257842</v>
      </c>
      <c r="F20" s="50">
        <f>F4/G4*D20</f>
        <v>117263.22339343901</v>
      </c>
      <c r="G20" s="50">
        <v>208411.88</v>
      </c>
      <c r="H20" s="50">
        <f>(H4/D53*D20)+1729.48+14994.13+8268</f>
        <v>43255.894194462264</v>
      </c>
      <c r="I20" s="50">
        <v>19094.51</v>
      </c>
      <c r="J20" s="52">
        <v>0</v>
      </c>
      <c r="K20" s="50">
        <f>K4/D53*D20</f>
        <v>101883.24326854586</v>
      </c>
      <c r="L20" s="50">
        <f t="shared" si="0"/>
        <v>55505.99093270378</v>
      </c>
      <c r="M20" s="50">
        <f>J20+H20+G20+F20+E20+K20+I20</f>
        <v>680014.6447822313</v>
      </c>
      <c r="N20" s="50">
        <f t="shared" si="2"/>
        <v>578131.4015136855</v>
      </c>
      <c r="O20" s="50">
        <v>383613.36</v>
      </c>
      <c r="P20" s="50">
        <v>359916.17</v>
      </c>
      <c r="Q20" s="36">
        <f t="shared" si="3"/>
        <v>-320098.4747822313</v>
      </c>
      <c r="R20" s="47" t="s">
        <v>154</v>
      </c>
    </row>
    <row r="21" spans="1:18" s="2" customFormat="1" ht="58.5" customHeight="1" thickBot="1">
      <c r="A21" s="15">
        <v>12</v>
      </c>
      <c r="B21" s="19" t="s">
        <v>41</v>
      </c>
      <c r="C21" s="58">
        <v>1978</v>
      </c>
      <c r="D21" s="58">
        <v>271.7</v>
      </c>
      <c r="E21" s="50">
        <f>E4/D53*D21</f>
        <v>14197.301747496129</v>
      </c>
      <c r="F21" s="50">
        <f>F4/G4*D21</f>
        <v>8757.336934806626</v>
      </c>
      <c r="G21" s="50"/>
      <c r="H21" s="50">
        <f>H4/D53*D21+323</f>
        <v>1686.9953425748863</v>
      </c>
      <c r="I21" s="59"/>
      <c r="J21" s="52">
        <f>262.13+1266.85</f>
        <v>1528.98</v>
      </c>
      <c r="K21" s="50">
        <f>K4/D53*D21</f>
        <v>7608.744357299035</v>
      </c>
      <c r="L21" s="50">
        <f t="shared" si="0"/>
        <v>4145.243925856514</v>
      </c>
      <c r="M21" s="50">
        <f t="shared" si="1"/>
        <v>33779.35838217668</v>
      </c>
      <c r="N21" s="50">
        <f t="shared" si="2"/>
        <v>26170.614024877646</v>
      </c>
      <c r="O21" s="50">
        <v>29751.3</v>
      </c>
      <c r="P21" s="50">
        <v>23577.29</v>
      </c>
      <c r="Q21" s="36">
        <f t="shared" si="3"/>
        <v>-10202.06838217668</v>
      </c>
      <c r="R21" s="46" t="s">
        <v>59</v>
      </c>
    </row>
    <row r="22" spans="1:18" s="2" customFormat="1" ht="58.5" customHeight="1" thickBot="1">
      <c r="A22" s="15">
        <v>13</v>
      </c>
      <c r="B22" s="19" t="s">
        <v>7</v>
      </c>
      <c r="C22" s="58">
        <v>1977</v>
      </c>
      <c r="D22" s="60">
        <v>271</v>
      </c>
      <c r="E22" s="50">
        <f>E4/D53*D22</f>
        <v>14160.724231032209</v>
      </c>
      <c r="F22" s="50">
        <f>F4/G4*D22</f>
        <v>8734.774785913125</v>
      </c>
      <c r="G22" s="50"/>
      <c r="H22" s="50">
        <f>H4/D53*D22+17774.75</f>
        <v>19135.231184533655</v>
      </c>
      <c r="I22" s="59"/>
      <c r="J22" s="52">
        <f>262.13+1266.85</f>
        <v>1528.98</v>
      </c>
      <c r="K22" s="50">
        <f>K4/D53*D22</f>
        <v>7589.141409010079</v>
      </c>
      <c r="L22" s="50">
        <f t="shared" si="0"/>
        <v>4134.56423962869</v>
      </c>
      <c r="M22" s="50">
        <f t="shared" si="1"/>
        <v>51148.85161048907</v>
      </c>
      <c r="N22" s="50">
        <f t="shared" si="2"/>
        <v>43559.71020147899</v>
      </c>
      <c r="O22" s="50">
        <v>29652.6</v>
      </c>
      <c r="P22" s="50">
        <v>30410.65</v>
      </c>
      <c r="Q22" s="36">
        <f t="shared" si="3"/>
        <v>-20738.20161048907</v>
      </c>
      <c r="R22" s="46"/>
    </row>
    <row r="23" spans="1:18" s="2" customFormat="1" ht="58.5" customHeight="1" thickBot="1">
      <c r="A23" s="15">
        <v>14</v>
      </c>
      <c r="B23" s="20" t="s">
        <v>42</v>
      </c>
      <c r="C23" s="58">
        <v>1986</v>
      </c>
      <c r="D23" s="58">
        <v>3215.3</v>
      </c>
      <c r="E23" s="50">
        <f>E4/D53*D23</f>
        <v>168010.9838377781</v>
      </c>
      <c r="F23" s="50">
        <f>F4/G4*D23</f>
        <v>103634.39619611243</v>
      </c>
      <c r="G23" s="50"/>
      <c r="H23" s="50">
        <f>H4/D53*D23+8085.76</f>
        <v>24227.291928527906</v>
      </c>
      <c r="I23" s="61">
        <f>7048.91+6422.47</f>
        <v>13471.380000000001</v>
      </c>
      <c r="J23" s="52">
        <v>9252.44</v>
      </c>
      <c r="K23" s="50">
        <f>K4/D53*D23</f>
        <v>90041.94233354284</v>
      </c>
      <c r="L23" s="50">
        <f t="shared" si="0"/>
        <v>49054.850183314134</v>
      </c>
      <c r="M23" s="50">
        <f t="shared" si="1"/>
        <v>408638.4342959613</v>
      </c>
      <c r="N23" s="50">
        <f t="shared" si="2"/>
        <v>318596.4919624184</v>
      </c>
      <c r="O23" s="50">
        <v>352304.08</v>
      </c>
      <c r="P23" s="50">
        <v>349977.97</v>
      </c>
      <c r="Q23" s="36">
        <f t="shared" si="3"/>
        <v>-58660.46429596131</v>
      </c>
      <c r="R23" s="47" t="s">
        <v>117</v>
      </c>
    </row>
    <row r="24" spans="1:18" s="2" customFormat="1" ht="58.5" customHeight="1" thickBot="1">
      <c r="A24" s="15">
        <v>15</v>
      </c>
      <c r="B24" s="19" t="s">
        <v>8</v>
      </c>
      <c r="C24" s="58">
        <v>1977</v>
      </c>
      <c r="D24" s="58">
        <v>841.9</v>
      </c>
      <c r="E24" s="50">
        <f>E4/D53*D24</f>
        <v>43992.301587107075</v>
      </c>
      <c r="F24" s="50">
        <f>F4/G4*D24</f>
        <v>27135.818790628262</v>
      </c>
      <c r="G24" s="50"/>
      <c r="H24" s="50">
        <f>H4/D53*D24+5933.94</f>
        <v>10160.468078446069</v>
      </c>
      <c r="I24" s="50"/>
      <c r="J24" s="52">
        <f>207.89+2850.41</f>
        <v>3058.2999999999997</v>
      </c>
      <c r="K24" s="50">
        <f>K4/D53*D24</f>
        <v>23576.745949245702</v>
      </c>
      <c r="L24" s="50">
        <f t="shared" si="0"/>
        <v>12844.611193149058</v>
      </c>
      <c r="M24" s="50">
        <f t="shared" si="1"/>
        <v>107923.6344054271</v>
      </c>
      <c r="N24" s="50">
        <f t="shared" si="2"/>
        <v>84346.8884561814</v>
      </c>
      <c r="O24" s="50">
        <v>92611.14</v>
      </c>
      <c r="P24" s="50">
        <v>93172.06</v>
      </c>
      <c r="Q24" s="36">
        <f t="shared" si="3"/>
        <v>-14751.574405427105</v>
      </c>
      <c r="R24" s="46" t="s">
        <v>96</v>
      </c>
    </row>
    <row r="25" spans="1:18" s="2" customFormat="1" ht="58.5" customHeight="1" thickBot="1">
      <c r="A25" s="15">
        <v>16</v>
      </c>
      <c r="B25" s="19" t="s">
        <v>43</v>
      </c>
      <c r="C25" s="58">
        <v>1966</v>
      </c>
      <c r="D25" s="58">
        <v>180.9</v>
      </c>
      <c r="E25" s="50">
        <f>E4/D53*D25</f>
        <v>9452.675326176113</v>
      </c>
      <c r="F25" s="50">
        <v>0</v>
      </c>
      <c r="G25" s="50"/>
      <c r="H25" s="50">
        <f>H4/D53*D25</f>
        <v>908.158842369514</v>
      </c>
      <c r="I25" s="59"/>
      <c r="J25" s="52">
        <f>198.85+633.42</f>
        <v>832.27</v>
      </c>
      <c r="K25" s="50">
        <f>K4/D53*D25</f>
        <v>5065.961922103038</v>
      </c>
      <c r="L25" s="50">
        <f t="shared" si="0"/>
        <v>2759.9360551617347</v>
      </c>
      <c r="M25" s="50">
        <f t="shared" si="1"/>
        <v>16259.066090648666</v>
      </c>
      <c r="N25" s="50">
        <f t="shared" si="2"/>
        <v>11193.10416854563</v>
      </c>
      <c r="O25" s="50">
        <v>17637.78</v>
      </c>
      <c r="P25" s="50">
        <v>17484.91</v>
      </c>
      <c r="Q25" s="36">
        <f t="shared" si="3"/>
        <v>1225.8439093513334</v>
      </c>
      <c r="R25" s="46" t="s">
        <v>58</v>
      </c>
    </row>
    <row r="26" spans="1:18" s="2" customFormat="1" ht="58.5" customHeight="1" thickBot="1">
      <c r="A26" s="15">
        <v>17</v>
      </c>
      <c r="B26" s="19" t="s">
        <v>14</v>
      </c>
      <c r="C26" s="58">
        <v>1974</v>
      </c>
      <c r="D26" s="58">
        <v>715.6</v>
      </c>
      <c r="E26" s="50">
        <f>E4/D53*D26</f>
        <v>37392.67254511679</v>
      </c>
      <c r="F26" s="50">
        <f>F4/G4*D26</f>
        <v>23064.96249741488</v>
      </c>
      <c r="G26" s="50"/>
      <c r="H26" s="50">
        <f>H4/D53*D26</f>
        <v>3592.4735632925604</v>
      </c>
      <c r="I26" s="50">
        <v>10672</v>
      </c>
      <c r="J26" s="52">
        <f>488.1+2533.7</f>
        <v>3021.7999999999997</v>
      </c>
      <c r="K26" s="50">
        <f>K4/D53*D26</f>
        <v>20039.81399368123</v>
      </c>
      <c r="L26" s="50">
        <f t="shared" si="0"/>
        <v>10917.690663757532</v>
      </c>
      <c r="M26" s="50">
        <f t="shared" si="1"/>
        <v>97783.72259950545</v>
      </c>
      <c r="N26" s="50">
        <f t="shared" si="2"/>
        <v>77743.90860582422</v>
      </c>
      <c r="O26" s="50">
        <v>70112.34</v>
      </c>
      <c r="P26" s="50">
        <v>64378.22</v>
      </c>
      <c r="Q26" s="36">
        <f t="shared" si="3"/>
        <v>-33405.502599505446</v>
      </c>
      <c r="R26" s="46" t="s">
        <v>97</v>
      </c>
    </row>
    <row r="27" spans="1:18" s="2" customFormat="1" ht="58.5" customHeight="1" thickBot="1">
      <c r="A27" s="15">
        <v>18</v>
      </c>
      <c r="B27" s="19" t="s">
        <v>15</v>
      </c>
      <c r="C27" s="58">
        <v>1972</v>
      </c>
      <c r="D27" s="58">
        <v>714.9</v>
      </c>
      <c r="E27" s="50">
        <f>E4/D53*D27</f>
        <v>37356.09502865286</v>
      </c>
      <c r="F27" s="50">
        <f>F4/G4*D27</f>
        <v>23042.400348521373</v>
      </c>
      <c r="G27" s="50"/>
      <c r="H27" s="50">
        <f>H4/D53*D27</f>
        <v>3588.9594052513294</v>
      </c>
      <c r="I27" s="50">
        <f>296.75+13537</f>
        <v>13833.75</v>
      </c>
      <c r="J27" s="52">
        <f>506.17+2533.7</f>
        <v>3039.87</v>
      </c>
      <c r="K27" s="50">
        <f>K4/D53*D27</f>
        <v>20020.211045392272</v>
      </c>
      <c r="L27" s="50">
        <f t="shared" si="0"/>
        <v>10907.01097752971</v>
      </c>
      <c r="M27" s="50">
        <f t="shared" si="1"/>
        <v>100881.28582781783</v>
      </c>
      <c r="N27" s="50">
        <f t="shared" si="2"/>
        <v>80861.07478242557</v>
      </c>
      <c r="O27" s="50">
        <v>69897.78</v>
      </c>
      <c r="P27" s="50">
        <v>67131.91</v>
      </c>
      <c r="Q27" s="36">
        <f t="shared" si="3"/>
        <v>-33749.37582781783</v>
      </c>
      <c r="R27" s="46" t="s">
        <v>98</v>
      </c>
    </row>
    <row r="28" spans="1:18" s="2" customFormat="1" ht="58.5" customHeight="1" thickBot="1">
      <c r="A28" s="15">
        <v>19</v>
      </c>
      <c r="B28" s="19" t="s">
        <v>16</v>
      </c>
      <c r="C28" s="58">
        <v>1971</v>
      </c>
      <c r="D28" s="58">
        <v>715.2</v>
      </c>
      <c r="E28" s="50">
        <f>E4/D53*D28</f>
        <v>37371.77110713741</v>
      </c>
      <c r="F28" s="50">
        <f>F4/G4*D28</f>
        <v>23052.069840904307</v>
      </c>
      <c r="G28" s="50"/>
      <c r="H28" s="50">
        <f>H4/D53*D28</f>
        <v>3590.465472983286</v>
      </c>
      <c r="I28" s="50">
        <v>9106</v>
      </c>
      <c r="J28" s="52">
        <f>488.1+2533.7</f>
        <v>3021.7999999999997</v>
      </c>
      <c r="K28" s="50">
        <f>K4/D53*D28</f>
        <v>20028.612308944685</v>
      </c>
      <c r="L28" s="50">
        <f t="shared" si="0"/>
        <v>10911.587985913064</v>
      </c>
      <c r="M28" s="50">
        <f t="shared" si="1"/>
        <v>96170.7187299697</v>
      </c>
      <c r="N28" s="50">
        <f t="shared" si="2"/>
        <v>76142.106421025</v>
      </c>
      <c r="O28" s="50">
        <v>69849</v>
      </c>
      <c r="P28" s="50">
        <v>68049.37</v>
      </c>
      <c r="Q28" s="36">
        <f t="shared" si="3"/>
        <v>-28121.3487299697</v>
      </c>
      <c r="R28" s="46" t="s">
        <v>60</v>
      </c>
    </row>
    <row r="29" spans="1:18" s="2" customFormat="1" ht="58.5" customHeight="1" thickBot="1">
      <c r="A29" s="15">
        <v>20</v>
      </c>
      <c r="B29" s="19" t="s">
        <v>17</v>
      </c>
      <c r="C29" s="58">
        <v>1981</v>
      </c>
      <c r="D29" s="58">
        <v>875.2</v>
      </c>
      <c r="E29" s="50">
        <f>E4/D53*D29</f>
        <v>45732.346298890734</v>
      </c>
      <c r="F29" s="50">
        <f>F4/G4*D29</f>
        <v>28209.132445133455</v>
      </c>
      <c r="G29" s="50"/>
      <c r="H29" s="50">
        <f>H4/D53*D29</f>
        <v>4393.701596693193</v>
      </c>
      <c r="I29" s="50"/>
      <c r="J29" s="52">
        <v>2877.52</v>
      </c>
      <c r="K29" s="50">
        <f>K4/D53*D29</f>
        <v>24509.28620356318</v>
      </c>
      <c r="L29" s="50">
        <f t="shared" si="0"/>
        <v>13352.65912370122</v>
      </c>
      <c r="M29" s="50">
        <f>J29+H29+G29+F29+E29+K29+I29</f>
        <v>105721.98654428057</v>
      </c>
      <c r="N29" s="50">
        <f t="shared" si="2"/>
        <v>81212.70034071739</v>
      </c>
      <c r="O29" s="50">
        <v>95439.22</v>
      </c>
      <c r="P29" s="50">
        <v>91493.58</v>
      </c>
      <c r="Q29" s="36">
        <f t="shared" si="3"/>
        <v>-14228.406544280573</v>
      </c>
      <c r="R29" s="47" t="s">
        <v>131</v>
      </c>
    </row>
    <row r="30" spans="1:18" s="2" customFormat="1" ht="58.5" customHeight="1" thickBot="1">
      <c r="A30" s="15">
        <v>21</v>
      </c>
      <c r="B30" s="19" t="s">
        <v>18</v>
      </c>
      <c r="C30" s="58">
        <v>1981</v>
      </c>
      <c r="D30" s="58">
        <v>875.4</v>
      </c>
      <c r="E30" s="50">
        <f>E4/D53*D30</f>
        <v>45742.797017880424</v>
      </c>
      <c r="F30" s="50">
        <f>F4/G4*D30</f>
        <v>28215.57877338874</v>
      </c>
      <c r="G30" s="50"/>
      <c r="H30" s="50">
        <f>H4/D53*D30+15582.29+9000.97</f>
        <v>28977.965641847833</v>
      </c>
      <c r="I30" s="50"/>
      <c r="J30" s="52">
        <v>2877.52</v>
      </c>
      <c r="K30" s="50">
        <f>K4/D53*D30</f>
        <v>24514.88704593145</v>
      </c>
      <c r="L30" s="50">
        <f t="shared" si="0"/>
        <v>13355.710462623452</v>
      </c>
      <c r="M30" s="50">
        <f t="shared" si="1"/>
        <v>130328.74847904845</v>
      </c>
      <c r="N30" s="50">
        <f t="shared" si="2"/>
        <v>105813.861433117</v>
      </c>
      <c r="O30" s="50">
        <v>95834.46</v>
      </c>
      <c r="P30" s="50">
        <v>92564.01</v>
      </c>
      <c r="Q30" s="36">
        <f t="shared" si="3"/>
        <v>-37764.73847904845</v>
      </c>
      <c r="R30" s="47" t="s">
        <v>130</v>
      </c>
    </row>
    <row r="31" spans="1:18" s="2" customFormat="1" ht="58.5" customHeight="1" thickBot="1">
      <c r="A31" s="15">
        <v>22</v>
      </c>
      <c r="B31" s="19" t="s">
        <v>19</v>
      </c>
      <c r="C31" s="58">
        <v>1986</v>
      </c>
      <c r="D31" s="58">
        <v>3099.3</v>
      </c>
      <c r="E31" s="50">
        <f>E4/D53*D31</f>
        <v>161949.56682375693</v>
      </c>
      <c r="F31" s="50">
        <f>F4/G4*D31</f>
        <v>99895.5258080463</v>
      </c>
      <c r="G31" s="50"/>
      <c r="H31" s="50">
        <f>H4/D53*D31+3058</f>
        <v>18617.185738838223</v>
      </c>
      <c r="I31" s="59"/>
      <c r="J31" s="52">
        <v>0</v>
      </c>
      <c r="K31" s="50">
        <f>K4/D53*D31</f>
        <v>86793.45375994443</v>
      </c>
      <c r="L31" s="50">
        <f t="shared" si="0"/>
        <v>47285.07360841772</v>
      </c>
      <c r="M31" s="50">
        <f t="shared" si="1"/>
        <v>367255.7321305859</v>
      </c>
      <c r="N31" s="50">
        <f t="shared" si="2"/>
        <v>280462.27837064146</v>
      </c>
      <c r="O31" s="50">
        <v>340898.34</v>
      </c>
      <c r="P31" s="50">
        <v>335121.04</v>
      </c>
      <c r="Q31" s="36">
        <f t="shared" si="3"/>
        <v>-32134.6921305859</v>
      </c>
      <c r="R31" s="47" t="s">
        <v>146</v>
      </c>
    </row>
    <row r="32" spans="1:18" s="3" customFormat="1" ht="58.5" customHeight="1" thickBot="1">
      <c r="A32" s="15">
        <v>23</v>
      </c>
      <c r="B32" s="19" t="s">
        <v>20</v>
      </c>
      <c r="C32" s="58">
        <v>1981</v>
      </c>
      <c r="D32" s="58">
        <v>878.4</v>
      </c>
      <c r="E32" s="50">
        <f>E4/D53*D32</f>
        <v>45899.5578027258</v>
      </c>
      <c r="F32" s="50">
        <f>F4/G4*D32</f>
        <v>28312.273697218036</v>
      </c>
      <c r="G32" s="50"/>
      <c r="H32" s="50">
        <f>H4/D53*D32</f>
        <v>4409.766319167391</v>
      </c>
      <c r="I32" s="50"/>
      <c r="J32" s="52">
        <v>2877.53</v>
      </c>
      <c r="K32" s="50">
        <f>K4/D53*D32</f>
        <v>24598.899681455547</v>
      </c>
      <c r="L32" s="50">
        <f t="shared" si="0"/>
        <v>13401.48054645698</v>
      </c>
      <c r="M32" s="50">
        <f t="shared" si="1"/>
        <v>106098.02750056676</v>
      </c>
      <c r="N32" s="50">
        <f t="shared" si="2"/>
        <v>81499.12781911122</v>
      </c>
      <c r="O32" s="50">
        <v>96075.12</v>
      </c>
      <c r="P32" s="50">
        <v>94158.22</v>
      </c>
      <c r="Q32" s="36">
        <f t="shared" si="3"/>
        <v>-11939.807500566763</v>
      </c>
      <c r="R32" s="47" t="s">
        <v>132</v>
      </c>
    </row>
    <row r="33" spans="1:18" s="3" customFormat="1" ht="58.5" customHeight="1" thickBot="1">
      <c r="A33" s="15">
        <v>24</v>
      </c>
      <c r="B33" s="19" t="s">
        <v>24</v>
      </c>
      <c r="C33" s="58">
        <v>1981</v>
      </c>
      <c r="D33" s="58">
        <v>858.9</v>
      </c>
      <c r="E33" s="50">
        <f>E4/D53*D33</f>
        <v>44880.612701230864</v>
      </c>
      <c r="F33" s="50">
        <f>F4/G4*D33</f>
        <v>27683.75669232761</v>
      </c>
      <c r="G33" s="50"/>
      <c r="H33" s="50">
        <f>H4/D53*D33+4458.53+2752</f>
        <v>11522.401916590246</v>
      </c>
      <c r="I33" s="50"/>
      <c r="J33" s="52">
        <v>2877.53</v>
      </c>
      <c r="K33" s="50">
        <f>K4/D53*D33</f>
        <v>24052.81755054892</v>
      </c>
      <c r="L33" s="50">
        <f t="shared" si="0"/>
        <v>13103.975001539051</v>
      </c>
      <c r="M33" s="50">
        <f t="shared" si="1"/>
        <v>111017.11886069765</v>
      </c>
      <c r="N33" s="50">
        <f t="shared" si="2"/>
        <v>86964.30131014873</v>
      </c>
      <c r="O33" s="50">
        <v>93852.54</v>
      </c>
      <c r="P33" s="50">
        <v>88712.15</v>
      </c>
      <c r="Q33" s="36">
        <f t="shared" si="3"/>
        <v>-22304.968860697656</v>
      </c>
      <c r="R33" s="47" t="s">
        <v>147</v>
      </c>
    </row>
    <row r="34" spans="1:18" s="2" customFormat="1" ht="58.5" customHeight="1" thickBot="1">
      <c r="A34" s="15">
        <v>25</v>
      </c>
      <c r="B34" s="19" t="s">
        <v>21</v>
      </c>
      <c r="C34" s="58">
        <v>1983</v>
      </c>
      <c r="D34" s="58">
        <v>3016.4</v>
      </c>
      <c r="E34" s="50">
        <f>E4/D53*D34</f>
        <v>157617.74380252973</v>
      </c>
      <c r="F34" s="50">
        <f>F4/G4*D34</f>
        <v>97223.52274623007</v>
      </c>
      <c r="G34" s="50"/>
      <c r="H34" s="50">
        <f>H4/D53*D34</f>
        <v>15143.009022241027</v>
      </c>
      <c r="I34" s="59"/>
      <c r="J34" s="52">
        <v>9519.08</v>
      </c>
      <c r="K34" s="50">
        <f>K4/D53*D34</f>
        <v>84471.90459829522</v>
      </c>
      <c r="L34" s="50">
        <f t="shared" si="0"/>
        <v>46020.29362515124</v>
      </c>
      <c r="M34" s="50">
        <f t="shared" si="1"/>
        <v>363975.26016929606</v>
      </c>
      <c r="N34" s="50">
        <f t="shared" si="2"/>
        <v>279503.35557100084</v>
      </c>
      <c r="O34" s="50">
        <v>330828.86</v>
      </c>
      <c r="P34" s="50">
        <v>326328.15</v>
      </c>
      <c r="Q34" s="36">
        <f t="shared" si="3"/>
        <v>-37647.11016929604</v>
      </c>
      <c r="R34" s="46" t="s">
        <v>57</v>
      </c>
    </row>
    <row r="35" spans="1:18" s="2" customFormat="1" ht="58.5" customHeight="1" thickBot="1">
      <c r="A35" s="15">
        <v>26</v>
      </c>
      <c r="B35" s="19" t="s">
        <v>22</v>
      </c>
      <c r="C35" s="58">
        <v>1982</v>
      </c>
      <c r="D35" s="58">
        <v>878.3</v>
      </c>
      <c r="E35" s="50">
        <f>E4/D53*D35</f>
        <v>45894.33244323095</v>
      </c>
      <c r="F35" s="50">
        <f>F4/G4*D35</f>
        <v>28309.050533090394</v>
      </c>
      <c r="G35" s="50"/>
      <c r="H35" s="50">
        <f>H4/D53*D35</f>
        <v>4409.264296590072</v>
      </c>
      <c r="I35" s="50"/>
      <c r="J35" s="52">
        <v>2891.08</v>
      </c>
      <c r="K35" s="50">
        <f>K4/D53*D35</f>
        <v>24596.09926027141</v>
      </c>
      <c r="L35" s="50">
        <f t="shared" si="0"/>
        <v>13399.954876995864</v>
      </c>
      <c r="M35" s="50">
        <f t="shared" si="1"/>
        <v>106099.82653318283</v>
      </c>
      <c r="N35" s="50">
        <f t="shared" si="2"/>
        <v>81503.72727291142</v>
      </c>
      <c r="O35" s="50">
        <v>95987.94</v>
      </c>
      <c r="P35" s="50">
        <v>92223.47</v>
      </c>
      <c r="Q35" s="36">
        <f t="shared" si="3"/>
        <v>-13876.356533182829</v>
      </c>
      <c r="R35" s="47" t="s">
        <v>133</v>
      </c>
    </row>
    <row r="36" spans="1:18" s="2" customFormat="1" ht="58.5" customHeight="1" thickBot="1">
      <c r="A36" s="15">
        <v>27</v>
      </c>
      <c r="B36" s="19" t="s">
        <v>23</v>
      </c>
      <c r="C36" s="58">
        <v>1992</v>
      </c>
      <c r="D36" s="58">
        <v>2553.3</v>
      </c>
      <c r="E36" s="50">
        <f>E4/D53*D36</f>
        <v>133419.1039818987</v>
      </c>
      <c r="F36" s="50">
        <f>F4/G4*D36</f>
        <v>82297.04967111432</v>
      </c>
      <c r="G36" s="50"/>
      <c r="H36" s="50">
        <f>H4/D53*D36+3143.3</f>
        <v>15961.442466678167</v>
      </c>
      <c r="I36" s="50"/>
      <c r="J36" s="52">
        <v>3126.09</v>
      </c>
      <c r="K36" s="50">
        <f>K4/D53*D36</f>
        <v>71503.1540945588</v>
      </c>
      <c r="L36" s="50">
        <f t="shared" si="0"/>
        <v>38954.918350715634</v>
      </c>
      <c r="M36" s="50">
        <f t="shared" si="1"/>
        <v>306306.84021424997</v>
      </c>
      <c r="N36" s="50">
        <f t="shared" si="2"/>
        <v>234803.68611969118</v>
      </c>
      <c r="O36" s="50">
        <v>281109.18</v>
      </c>
      <c r="P36" s="50">
        <v>270563.11</v>
      </c>
      <c r="Q36" s="36">
        <f t="shared" si="3"/>
        <v>-35743.73021424998</v>
      </c>
      <c r="R36" s="46" t="s">
        <v>61</v>
      </c>
    </row>
    <row r="37" spans="1:18" s="2" customFormat="1" ht="58.5" customHeight="1" thickBot="1">
      <c r="A37" s="15">
        <v>28</v>
      </c>
      <c r="B37" s="19" t="s">
        <v>25</v>
      </c>
      <c r="C37" s="58">
        <v>1987</v>
      </c>
      <c r="D37" s="58">
        <v>849.5</v>
      </c>
      <c r="E37" s="50">
        <f>E4/D53*D37</f>
        <v>44389.42890871536</v>
      </c>
      <c r="F37" s="50">
        <f>F4/G4*D37</f>
        <v>27380.779264329147</v>
      </c>
      <c r="G37" s="50"/>
      <c r="H37" s="50">
        <f>H4/D53*D37+88888.1+17115</f>
        <v>110267.78179432229</v>
      </c>
      <c r="I37" s="50"/>
      <c r="J37" s="52">
        <v>2877.52</v>
      </c>
      <c r="K37" s="50">
        <f>K4/D53*D37</f>
        <v>23789.577959240083</v>
      </c>
      <c r="L37" s="50">
        <f t="shared" si="0"/>
        <v>12960.562072193996</v>
      </c>
      <c r="M37" s="50">
        <f t="shared" si="1"/>
        <v>208705.0879266069</v>
      </c>
      <c r="N37" s="50">
        <f t="shared" si="2"/>
        <v>184915.50996736682</v>
      </c>
      <c r="O37" s="50">
        <v>92803.83</v>
      </c>
      <c r="P37" s="50">
        <v>79050.58</v>
      </c>
      <c r="Q37" s="36">
        <f t="shared" si="3"/>
        <v>-129654.50792660691</v>
      </c>
      <c r="R37" s="47" t="s">
        <v>134</v>
      </c>
    </row>
    <row r="38" spans="1:18" s="2" customFormat="1" ht="58.5" customHeight="1" thickBot="1">
      <c r="A38" s="15">
        <v>29</v>
      </c>
      <c r="B38" s="19" t="s">
        <v>26</v>
      </c>
      <c r="C38" s="58">
        <v>1989</v>
      </c>
      <c r="D38" s="58">
        <v>856.7</v>
      </c>
      <c r="E38" s="50">
        <f>E4/D53*D38</f>
        <v>44765.654792344256</v>
      </c>
      <c r="F38" s="50">
        <f>F4/G4*D38</f>
        <v>27612.84708151946</v>
      </c>
      <c r="G38" s="50"/>
      <c r="H38" s="50">
        <f>H4/D53*D38</f>
        <v>4300.827419889235</v>
      </c>
      <c r="I38" s="50"/>
      <c r="J38" s="52">
        <v>2891.08</v>
      </c>
      <c r="K38" s="50">
        <f>K4/D53*D38</f>
        <v>23991.208284497916</v>
      </c>
      <c r="L38" s="50">
        <f t="shared" si="0"/>
        <v>13070.410273394464</v>
      </c>
      <c r="M38" s="50">
        <f t="shared" si="1"/>
        <v>103561.61757825087</v>
      </c>
      <c r="N38" s="50">
        <f t="shared" si="2"/>
        <v>79570.40929375295</v>
      </c>
      <c r="O38" s="50">
        <v>93677.16</v>
      </c>
      <c r="P38" s="50">
        <v>91915.33</v>
      </c>
      <c r="Q38" s="36">
        <f t="shared" si="3"/>
        <v>-11646.287578250864</v>
      </c>
      <c r="R38" s="47" t="s">
        <v>135</v>
      </c>
    </row>
    <row r="39" spans="1:18" s="2" customFormat="1" ht="58.5" customHeight="1" thickBot="1">
      <c r="A39" s="15">
        <v>30</v>
      </c>
      <c r="B39" s="19" t="s">
        <v>45</v>
      </c>
      <c r="C39" s="58">
        <v>1990</v>
      </c>
      <c r="D39" s="58">
        <v>996.3</v>
      </c>
      <c r="E39" s="50">
        <f>E4/D53*D39</f>
        <v>52060.256647149035</v>
      </c>
      <c r="F39" s="50">
        <f>F4/G4*D39</f>
        <v>32112.384203709393</v>
      </c>
      <c r="G39" s="50">
        <v>55400.62</v>
      </c>
      <c r="H39" s="50">
        <f>H4/D53*D39+15674.39</f>
        <v>20676.04093782613</v>
      </c>
      <c r="I39" s="50"/>
      <c r="J39" s="52">
        <v>0</v>
      </c>
      <c r="K39" s="50">
        <f>K4/D53*D39</f>
        <v>27900.596257552552</v>
      </c>
      <c r="L39" s="50">
        <f t="shared" si="0"/>
        <v>15200.244841114629</v>
      </c>
      <c r="M39" s="50">
        <f t="shared" si="1"/>
        <v>188149.89804623713</v>
      </c>
      <c r="N39" s="50">
        <f t="shared" si="2"/>
        <v>160249.30178868456</v>
      </c>
      <c r="O39" s="50">
        <v>109609.5</v>
      </c>
      <c r="P39" s="50">
        <v>94035.07</v>
      </c>
      <c r="Q39" s="36">
        <f t="shared" si="3"/>
        <v>-94114.82804623712</v>
      </c>
      <c r="R39" s="47" t="s">
        <v>118</v>
      </c>
    </row>
    <row r="40" spans="1:18" s="2" customFormat="1" ht="58.5" customHeight="1" thickBot="1">
      <c r="A40" s="15">
        <v>31</v>
      </c>
      <c r="B40" s="19" t="s">
        <v>46</v>
      </c>
      <c r="C40" s="58">
        <v>1990</v>
      </c>
      <c r="D40" s="60">
        <v>619</v>
      </c>
      <c r="E40" s="50">
        <f>E4/D53*D40</f>
        <v>32344.975273095708</v>
      </c>
      <c r="F40" s="50">
        <v>0</v>
      </c>
      <c r="G40" s="50"/>
      <c r="H40" s="50">
        <f>H4/D53*D40+3180.58</f>
        <v>6288.099753602704</v>
      </c>
      <c r="I40" s="59"/>
      <c r="J40" s="52">
        <v>0</v>
      </c>
      <c r="K40" s="50">
        <f>K4/D53*D40</f>
        <v>17334.60712980531</v>
      </c>
      <c r="L40" s="50">
        <f t="shared" si="0"/>
        <v>9443.893964317933</v>
      </c>
      <c r="M40" s="50">
        <f t="shared" si="1"/>
        <v>55967.682156503724</v>
      </c>
      <c r="N40" s="50">
        <f t="shared" si="2"/>
        <v>38633.07502669841</v>
      </c>
      <c r="O40" s="50">
        <v>67342.56</v>
      </c>
      <c r="P40" s="50">
        <v>54017.24</v>
      </c>
      <c r="Q40" s="36">
        <f t="shared" si="3"/>
        <v>-1950.4421565037264</v>
      </c>
      <c r="R40" s="47" t="s">
        <v>136</v>
      </c>
    </row>
    <row r="41" spans="1:18" s="2" customFormat="1" ht="58.5" customHeight="1" thickBot="1">
      <c r="A41" s="15">
        <v>32</v>
      </c>
      <c r="B41" s="19" t="s">
        <v>40</v>
      </c>
      <c r="C41" s="58">
        <v>1988</v>
      </c>
      <c r="D41" s="58">
        <v>373.2</v>
      </c>
      <c r="E41" s="50">
        <f>E4/D53*D41</f>
        <v>19501.04163476465</v>
      </c>
      <c r="F41" s="50">
        <f>F4/G4*D41</f>
        <v>12028.848524364494</v>
      </c>
      <c r="G41" s="50"/>
      <c r="H41" s="50">
        <f>H4/D53*D41</f>
        <v>1873.5482585533587</v>
      </c>
      <c r="I41" s="59"/>
      <c r="J41" s="52">
        <f>225.97+1266.85</f>
        <v>1492.82</v>
      </c>
      <c r="K41" s="50">
        <f>K4/D53*D41</f>
        <v>10451.171859197644</v>
      </c>
      <c r="L41" s="50">
        <f t="shared" si="0"/>
        <v>5693.798428890876</v>
      </c>
      <c r="M41" s="50">
        <f t="shared" si="1"/>
        <v>45347.43027688015</v>
      </c>
      <c r="N41" s="50">
        <f t="shared" si="2"/>
        <v>34896.258417682504</v>
      </c>
      <c r="O41" s="50">
        <v>36387</v>
      </c>
      <c r="P41" s="50">
        <v>34848.17</v>
      </c>
      <c r="Q41" s="36">
        <f t="shared" si="3"/>
        <v>-10499.260276880152</v>
      </c>
      <c r="R41" s="46" t="s">
        <v>114</v>
      </c>
    </row>
    <row r="42" spans="1:18" s="2" customFormat="1" ht="58.5" customHeight="1" thickBot="1">
      <c r="A42" s="15">
        <v>33</v>
      </c>
      <c r="B42" s="19" t="s">
        <v>27</v>
      </c>
      <c r="C42" s="58">
        <v>1964</v>
      </c>
      <c r="D42" s="58">
        <v>376.6</v>
      </c>
      <c r="E42" s="50">
        <f>E4/D53*D42</f>
        <v>19678.70385758941</v>
      </c>
      <c r="F42" s="50">
        <v>0</v>
      </c>
      <c r="G42" s="50"/>
      <c r="H42" s="50">
        <f>H4/D53*D42</f>
        <v>1890.6170261821944</v>
      </c>
      <c r="I42" s="50"/>
      <c r="J42" s="52">
        <f>225.97+1266.84</f>
        <v>1492.81</v>
      </c>
      <c r="K42" s="50">
        <f>K4/D53*D42</f>
        <v>10546.386179458288</v>
      </c>
      <c r="L42" s="50">
        <f t="shared" si="0"/>
        <v>5745.671190568874</v>
      </c>
      <c r="M42" s="50">
        <f t="shared" si="1"/>
        <v>33608.5170632299</v>
      </c>
      <c r="N42" s="50">
        <f t="shared" si="2"/>
        <v>23062.13088377161</v>
      </c>
      <c r="O42" s="50">
        <v>25488.3</v>
      </c>
      <c r="P42" s="50">
        <v>18619.23</v>
      </c>
      <c r="Q42" s="36">
        <f t="shared" si="3"/>
        <v>-14989.287063229898</v>
      </c>
      <c r="R42" s="46"/>
    </row>
    <row r="43" spans="1:18" s="2" customFormat="1" ht="58.5" customHeight="1" thickBot="1">
      <c r="A43" s="15">
        <v>34</v>
      </c>
      <c r="B43" s="19" t="s">
        <v>28</v>
      </c>
      <c r="C43" s="58">
        <v>1954</v>
      </c>
      <c r="D43" s="58">
        <v>400.3</v>
      </c>
      <c r="E43" s="50">
        <f>E4/D53*D43</f>
        <v>20917.11405786787</v>
      </c>
      <c r="F43" s="50">
        <v>0</v>
      </c>
      <c r="G43" s="50"/>
      <c r="H43" s="50">
        <f>H4/D53*D43</f>
        <v>2009.5963770067244</v>
      </c>
      <c r="I43" s="50"/>
      <c r="J43" s="52">
        <f>280.2+3167.11</f>
        <v>3447.31</v>
      </c>
      <c r="K43" s="50">
        <f>K4/D53*D43</f>
        <v>11210.086000098652</v>
      </c>
      <c r="L43" s="50">
        <f t="shared" si="0"/>
        <v>6107.254852853745</v>
      </c>
      <c r="M43" s="50">
        <f t="shared" si="1"/>
        <v>37584.10643497325</v>
      </c>
      <c r="N43" s="50">
        <f t="shared" si="2"/>
        <v>26374.020434874597</v>
      </c>
      <c r="O43" s="50">
        <v>26598.24</v>
      </c>
      <c r="P43" s="50">
        <v>25963.56</v>
      </c>
      <c r="Q43" s="36">
        <f t="shared" si="3"/>
        <v>-11620.546434973247</v>
      </c>
      <c r="R43" s="46"/>
    </row>
    <row r="44" spans="1:18" s="2" customFormat="1" ht="58.5" customHeight="1" thickBot="1">
      <c r="A44" s="15">
        <v>35</v>
      </c>
      <c r="B44" s="19" t="s">
        <v>30</v>
      </c>
      <c r="C44" s="58">
        <v>1970</v>
      </c>
      <c r="D44" s="58">
        <v>708.6</v>
      </c>
      <c r="E44" s="50">
        <f>E4/D53*D44</f>
        <v>37026.897380477574</v>
      </c>
      <c r="F44" s="50">
        <v>0</v>
      </c>
      <c r="G44" s="50"/>
      <c r="H44" s="50">
        <f>H4/D53*D44</f>
        <v>3557.331982880252</v>
      </c>
      <c r="I44" s="50"/>
      <c r="J44" s="52">
        <f>497.13+2533.69</f>
        <v>3030.82</v>
      </c>
      <c r="K44" s="50">
        <f>K4/D53*D44</f>
        <v>19843.78451079167</v>
      </c>
      <c r="L44" s="50">
        <f t="shared" si="0"/>
        <v>10810.8938014793</v>
      </c>
      <c r="M44" s="50">
        <f t="shared" si="1"/>
        <v>63458.833874149495</v>
      </c>
      <c r="N44" s="50">
        <f t="shared" si="2"/>
        <v>43615.04936335783</v>
      </c>
      <c r="O44" s="50">
        <v>57949.38</v>
      </c>
      <c r="P44" s="50">
        <v>57891.76</v>
      </c>
      <c r="Q44" s="66">
        <f t="shared" si="3"/>
        <v>-5567.073874149493</v>
      </c>
      <c r="R44" s="46" t="s">
        <v>99</v>
      </c>
    </row>
    <row r="45" spans="1:18" s="2" customFormat="1" ht="42.75" customHeight="1" thickBot="1">
      <c r="A45" s="15">
        <v>36</v>
      </c>
      <c r="B45" s="19" t="s">
        <v>31</v>
      </c>
      <c r="C45" s="58">
        <v>1983</v>
      </c>
      <c r="D45" s="58">
        <v>383.1</v>
      </c>
      <c r="E45" s="50">
        <f>E4/D53*D45</f>
        <v>20018.352224754388</v>
      </c>
      <c r="F45" s="50">
        <f>F4/G4*D45</f>
        <v>12347.941773001174</v>
      </c>
      <c r="G45" s="50"/>
      <c r="H45" s="50">
        <f>H4/D53*D45</f>
        <v>1923.2484937079093</v>
      </c>
      <c r="I45" s="59"/>
      <c r="J45" s="52">
        <f>54.23+1266.85</f>
        <v>1321.08</v>
      </c>
      <c r="K45" s="50">
        <f>K4/D53*D45</f>
        <v>10728.413556427164</v>
      </c>
      <c r="L45" s="50">
        <f t="shared" si="0"/>
        <v>5844.839705541518</v>
      </c>
      <c r="M45" s="50">
        <f t="shared" si="1"/>
        <v>46339.03604789064</v>
      </c>
      <c r="N45" s="50">
        <f t="shared" si="2"/>
        <v>35610.62249146347</v>
      </c>
      <c r="O45" s="50">
        <v>41949.54</v>
      </c>
      <c r="P45" s="50">
        <v>41103.87</v>
      </c>
      <c r="Q45" s="36">
        <f t="shared" si="3"/>
        <v>-5235.166047890634</v>
      </c>
      <c r="R45" s="46" t="s">
        <v>100</v>
      </c>
    </row>
    <row r="46" spans="1:18" s="2" customFormat="1" ht="47.25" customHeight="1" thickBot="1">
      <c r="A46" s="15">
        <v>37</v>
      </c>
      <c r="B46" s="43" t="s">
        <v>32</v>
      </c>
      <c r="C46" s="58">
        <v>1987</v>
      </c>
      <c r="D46" s="58">
        <v>4309.4</v>
      </c>
      <c r="E46" s="50">
        <f>E4/D53*D46</f>
        <v>225181.64207088633</v>
      </c>
      <c r="F46" s="50">
        <f>F4/G4*D46</f>
        <v>138899.03491665688</v>
      </c>
      <c r="G46" s="50"/>
      <c r="H46" s="50">
        <f>H4/D53*D46</f>
        <v>21634.160946971715</v>
      </c>
      <c r="I46" s="50"/>
      <c r="J46" s="52">
        <v>0</v>
      </c>
      <c r="K46" s="50">
        <f>K4/D53*D46</f>
        <v>120681.35050918093</v>
      </c>
      <c r="L46" s="50">
        <f t="shared" si="0"/>
        <v>65747.19975740177</v>
      </c>
      <c r="M46" s="50">
        <f t="shared" si="1"/>
        <v>506396.18844369584</v>
      </c>
      <c r="N46" s="50">
        <f t="shared" si="2"/>
        <v>385714.8379345149</v>
      </c>
      <c r="O46" s="50">
        <v>472206.63</v>
      </c>
      <c r="P46" s="50">
        <v>452432</v>
      </c>
      <c r="Q46" s="36">
        <f t="shared" si="3"/>
        <v>-53964.188443695835</v>
      </c>
      <c r="R46" s="47" t="s">
        <v>119</v>
      </c>
    </row>
    <row r="47" spans="1:18" s="2" customFormat="1" ht="45.75" customHeight="1" thickBot="1">
      <c r="A47" s="15">
        <v>38</v>
      </c>
      <c r="B47" s="19" t="s">
        <v>33</v>
      </c>
      <c r="C47" s="58">
        <v>1986</v>
      </c>
      <c r="D47" s="58">
        <v>841.6</v>
      </c>
      <c r="E47" s="50">
        <f>E4/D53*D47</f>
        <v>43976.625508622536</v>
      </c>
      <c r="F47" s="50">
        <f>F4/G4*D47</f>
        <v>27126.149298245335</v>
      </c>
      <c r="G47" s="50"/>
      <c r="H47" s="50">
        <f>H4/D53*D47+5571.63</f>
        <v>9796.652010714111</v>
      </c>
      <c r="I47" s="50"/>
      <c r="J47" s="52">
        <v>2877.53</v>
      </c>
      <c r="K47" s="50">
        <f>K4/D53*D47</f>
        <v>23568.344685693293</v>
      </c>
      <c r="L47" s="50">
        <f t="shared" si="0"/>
        <v>12840.034184765706</v>
      </c>
      <c r="M47" s="50">
        <f t="shared" si="1"/>
        <v>107345.30150327529</v>
      </c>
      <c r="N47" s="50">
        <f t="shared" si="2"/>
        <v>83776.95681758199</v>
      </c>
      <c r="O47" s="50">
        <v>92155.26</v>
      </c>
      <c r="P47" s="50">
        <v>92324.64</v>
      </c>
      <c r="Q47" s="36">
        <f t="shared" si="3"/>
        <v>-15020.661503275289</v>
      </c>
      <c r="R47" s="47" t="s">
        <v>120</v>
      </c>
    </row>
    <row r="48" spans="1:19" s="2" customFormat="1" ht="57.75" customHeight="1" thickBot="1">
      <c r="A48" s="15">
        <v>39</v>
      </c>
      <c r="B48" s="20" t="s">
        <v>34</v>
      </c>
      <c r="C48" s="58">
        <v>1987</v>
      </c>
      <c r="D48" s="58">
        <v>871.2</v>
      </c>
      <c r="E48" s="50">
        <f>E4/D53*D48</f>
        <v>45523.331919096905</v>
      </c>
      <c r="F48" s="50">
        <f>F4/G4*D48</f>
        <v>28080.205880027726</v>
      </c>
      <c r="G48" s="50"/>
      <c r="H48" s="50">
        <f>H4/D53*D48+15442.19+6490.68+1891</f>
        <v>28197.490693600448</v>
      </c>
      <c r="I48" s="50"/>
      <c r="J48" s="52">
        <v>2877.53</v>
      </c>
      <c r="K48" s="50">
        <f>K4/D53*D48</f>
        <v>24397.269356197718</v>
      </c>
      <c r="L48" s="50">
        <f t="shared" si="0"/>
        <v>13291.632345256516</v>
      </c>
      <c r="M48" s="50">
        <f t="shared" si="1"/>
        <v>129075.8278489228</v>
      </c>
      <c r="N48" s="50">
        <f t="shared" si="2"/>
        <v>104678.55849272507</v>
      </c>
      <c r="O48" s="50">
        <v>95341.92</v>
      </c>
      <c r="P48" s="50">
        <v>92571.84</v>
      </c>
      <c r="Q48" s="36">
        <f t="shared" si="3"/>
        <v>-36503.9878489228</v>
      </c>
      <c r="R48" s="47" t="s">
        <v>127</v>
      </c>
      <c r="S48" s="2" t="s">
        <v>123</v>
      </c>
    </row>
    <row r="49" spans="1:18" s="2" customFormat="1" ht="51" customHeight="1" thickBot="1">
      <c r="A49" s="15">
        <v>40</v>
      </c>
      <c r="B49" s="20" t="s">
        <v>35</v>
      </c>
      <c r="C49" s="58">
        <v>1983</v>
      </c>
      <c r="D49" s="58">
        <v>826.2</v>
      </c>
      <c r="E49" s="50">
        <f>E4/D53*D49</f>
        <v>43171.920146416276</v>
      </c>
      <c r="F49" s="50">
        <f>F4/G4*D49</f>
        <v>26629.78202258828</v>
      </c>
      <c r="G49" s="50"/>
      <c r="H49" s="50">
        <f>H4/D53*D49</f>
        <v>4147.710533807034</v>
      </c>
      <c r="I49" s="50"/>
      <c r="J49" s="52">
        <v>2877.53</v>
      </c>
      <c r="K49" s="50">
        <f>K4/D53*D49</f>
        <v>23137.079823336266</v>
      </c>
      <c r="L49" s="50">
        <f t="shared" si="0"/>
        <v>12605.081087753597</v>
      </c>
      <c r="M49" s="50">
        <f t="shared" si="1"/>
        <v>99964.02252614786</v>
      </c>
      <c r="N49" s="50">
        <f t="shared" si="2"/>
        <v>76826.94270281159</v>
      </c>
      <c r="O49" s="50">
        <v>90490.92</v>
      </c>
      <c r="P49" s="50">
        <v>85830.96</v>
      </c>
      <c r="Q49" s="36">
        <f t="shared" si="3"/>
        <v>-14133.062526147856</v>
      </c>
      <c r="R49" s="47" t="s">
        <v>139</v>
      </c>
    </row>
    <row r="50" spans="1:18" s="2" customFormat="1" ht="66.75" customHeight="1" thickBot="1">
      <c r="A50" s="15">
        <v>41</v>
      </c>
      <c r="B50" s="19" t="s">
        <v>36</v>
      </c>
      <c r="C50" s="58">
        <v>1987</v>
      </c>
      <c r="D50" s="58">
        <v>4280.1</v>
      </c>
      <c r="E50" s="50">
        <f>E4/D53*D50</f>
        <v>223650.61173889655</v>
      </c>
      <c r="F50" s="50">
        <f>F4/G4*D50</f>
        <v>137954.64782725743</v>
      </c>
      <c r="G50" s="50"/>
      <c r="H50" s="50">
        <f>H4/D53*D50</f>
        <v>21487.06833181734</v>
      </c>
      <c r="I50" s="50"/>
      <c r="J50" s="52">
        <v>0</v>
      </c>
      <c r="K50" s="50">
        <f>K4/D53*D50</f>
        <v>119860.82710222894</v>
      </c>
      <c r="L50" s="50">
        <f t="shared" si="0"/>
        <v>65300.17860529432</v>
      </c>
      <c r="M50" s="50">
        <f t="shared" si="1"/>
        <v>502953.15500020026</v>
      </c>
      <c r="N50" s="50">
        <f t="shared" si="2"/>
        <v>383092.3278979713</v>
      </c>
      <c r="O50" s="50">
        <v>468464.02</v>
      </c>
      <c r="P50" s="50">
        <v>466279.1</v>
      </c>
      <c r="Q50" s="36">
        <f t="shared" si="3"/>
        <v>-36674.055000200286</v>
      </c>
      <c r="R50" s="47" t="s">
        <v>121</v>
      </c>
    </row>
    <row r="51" spans="1:18" s="2" customFormat="1" ht="57.75" customHeight="1" thickBot="1">
      <c r="A51" s="15">
        <v>42</v>
      </c>
      <c r="B51" s="42" t="s">
        <v>37</v>
      </c>
      <c r="C51" s="58">
        <v>1985</v>
      </c>
      <c r="D51" s="58">
        <v>4234.9</v>
      </c>
      <c r="E51" s="50">
        <f>E4/D53*D51</f>
        <v>221288.7492472262</v>
      </c>
      <c r="F51" s="50">
        <f>F4/G4*D51</f>
        <v>136497.7776415627</v>
      </c>
      <c r="G51" s="50"/>
      <c r="H51" s="50">
        <f>H4/D53*D51</f>
        <v>21260.15412686929</v>
      </c>
      <c r="I51" s="50">
        <v>1215</v>
      </c>
      <c r="J51" s="52">
        <v>0</v>
      </c>
      <c r="K51" s="50">
        <f>K4/D53*D51</f>
        <v>118595.0367269992</v>
      </c>
      <c r="L51" s="50">
        <f t="shared" si="0"/>
        <v>64610.57600886916</v>
      </c>
      <c r="M51" s="50">
        <f t="shared" si="1"/>
        <v>498856.7177426574</v>
      </c>
      <c r="N51" s="50">
        <f t="shared" si="2"/>
        <v>380261.6810156582</v>
      </c>
      <c r="O51" s="50">
        <v>464556.96</v>
      </c>
      <c r="P51" s="50">
        <v>452299.23</v>
      </c>
      <c r="Q51" s="36">
        <f t="shared" si="3"/>
        <v>-46557.487742657424</v>
      </c>
      <c r="R51" s="46" t="s">
        <v>101</v>
      </c>
    </row>
    <row r="52" spans="1:18" s="2" customFormat="1" ht="36.75" customHeight="1" thickBot="1">
      <c r="A52" s="15">
        <v>43</v>
      </c>
      <c r="B52" s="20" t="s">
        <v>38</v>
      </c>
      <c r="C52" s="58">
        <v>1986</v>
      </c>
      <c r="D52" s="58">
        <v>843.8</v>
      </c>
      <c r="E52" s="50">
        <f>E4/D53*D52</f>
        <v>44091.583417509144</v>
      </c>
      <c r="F52" s="50">
        <f>F4/G4*D52</f>
        <v>27197.05890905348</v>
      </c>
      <c r="G52" s="50"/>
      <c r="H52" s="50">
        <f>H4/D53*D52</f>
        <v>4236.066507415124</v>
      </c>
      <c r="I52" s="50"/>
      <c r="J52" s="52">
        <v>2877.53</v>
      </c>
      <c r="K52" s="50">
        <f>K4/D53*D52</f>
        <v>23629.953951744297</v>
      </c>
      <c r="L52" s="50">
        <f t="shared" si="0"/>
        <v>12873.598912910293</v>
      </c>
      <c r="M52" s="50">
        <f t="shared" si="1"/>
        <v>102032.19278572206</v>
      </c>
      <c r="N52" s="50">
        <f t="shared" si="2"/>
        <v>78402.23883397775</v>
      </c>
      <c r="O52" s="50">
        <v>92717.26</v>
      </c>
      <c r="P52" s="50">
        <v>90037.4</v>
      </c>
      <c r="Q52" s="36">
        <f t="shared" si="3"/>
        <v>-11994.792785722064</v>
      </c>
      <c r="R52" s="46" t="s">
        <v>102</v>
      </c>
    </row>
    <row r="53" spans="1:18" ht="20.25" customHeight="1" thickBot="1">
      <c r="A53" s="28"/>
      <c r="B53" s="21" t="s">
        <v>75</v>
      </c>
      <c r="C53" s="62"/>
      <c r="D53" s="63">
        <f aca="true" t="shared" si="4" ref="D53:I53">SUM(D10:D52)</f>
        <v>64468.240000000005</v>
      </c>
      <c r="E53" s="51">
        <f t="shared" si="4"/>
        <v>3368697.3000000003</v>
      </c>
      <c r="F53" s="51">
        <f t="shared" si="4"/>
        <v>2004254.9924297784</v>
      </c>
      <c r="G53" s="51">
        <f t="shared" si="4"/>
        <v>263812.5</v>
      </c>
      <c r="H53" s="51">
        <f t="shared" si="4"/>
        <v>641949.3</v>
      </c>
      <c r="I53" s="51">
        <f t="shared" si="4"/>
        <v>267076.81</v>
      </c>
      <c r="J53" s="51">
        <f aca="true" t="shared" si="5" ref="J53:Q53">SUM(J10:J52)</f>
        <v>98880.08</v>
      </c>
      <c r="K53" s="51">
        <f t="shared" si="5"/>
        <v>1805382.2500000002</v>
      </c>
      <c r="L53" s="51">
        <f t="shared" si="5"/>
        <v>983572.2497999996</v>
      </c>
      <c r="M53" s="51">
        <f t="shared" si="5"/>
        <v>8450053.232429778</v>
      </c>
      <c r="N53" s="51">
        <f t="shared" si="5"/>
        <v>6644670.98242978</v>
      </c>
      <c r="O53" s="51">
        <f t="shared" si="5"/>
        <v>6939845.939999999</v>
      </c>
      <c r="P53" s="51">
        <f t="shared" si="5"/>
        <v>6641025.640000001</v>
      </c>
      <c r="Q53" s="37">
        <f t="shared" si="5"/>
        <v>-1809027.5924297783</v>
      </c>
      <c r="R53" s="46"/>
    </row>
    <row r="54" spans="1:18" ht="36" customHeight="1" thickBot="1">
      <c r="A54" s="18" t="s">
        <v>2</v>
      </c>
      <c r="B54" s="19" t="s">
        <v>76</v>
      </c>
      <c r="C54" s="64">
        <v>1973</v>
      </c>
      <c r="D54" s="65">
        <v>331.1</v>
      </c>
      <c r="E54" s="52">
        <f>E3/D69*$D$54</f>
        <v>3297.285635864593</v>
      </c>
      <c r="F54" s="52"/>
      <c r="G54" s="52"/>
      <c r="H54" s="61"/>
      <c r="I54" s="61">
        <v>594.55</v>
      </c>
      <c r="J54" s="52">
        <v>0</v>
      </c>
      <c r="K54" s="52">
        <f>K3/D69*D54</f>
        <v>14246.869762122602</v>
      </c>
      <c r="L54" s="52">
        <f>K54*54.48%</f>
        <v>7761.694646404393</v>
      </c>
      <c r="M54" s="52">
        <f>E54+J54+I54+H54+G54+F54+K54</f>
        <v>18138.705397987196</v>
      </c>
      <c r="N54" s="52">
        <f>M54-K54</f>
        <v>3891.835635864594</v>
      </c>
      <c r="O54" s="52">
        <v>29184.99</v>
      </c>
      <c r="P54" s="52">
        <v>25126.7</v>
      </c>
      <c r="Q54" s="36">
        <f>P54-M54</f>
        <v>6987.9946020128045</v>
      </c>
      <c r="R54" s="47" t="s">
        <v>141</v>
      </c>
    </row>
    <row r="55" spans="1:18" ht="39" customHeight="1" thickBot="1">
      <c r="A55" s="18">
        <v>2</v>
      </c>
      <c r="B55" s="19" t="s">
        <v>77</v>
      </c>
      <c r="C55" s="64">
        <v>1976</v>
      </c>
      <c r="D55" s="64">
        <v>371.4</v>
      </c>
      <c r="E55" s="52">
        <f>E3/D69*D55</f>
        <v>3698.616385261582</v>
      </c>
      <c r="F55" s="52"/>
      <c r="G55" s="52"/>
      <c r="H55" s="61"/>
      <c r="I55" s="61">
        <v>594.55</v>
      </c>
      <c r="J55" s="52">
        <v>0</v>
      </c>
      <c r="K55" s="52">
        <f>K3/D69*D55</f>
        <v>15980.934550444983</v>
      </c>
      <c r="L55" s="52">
        <f aca="true" t="shared" si="6" ref="L55:L68">K55*54.48%</f>
        <v>8706.413143082425</v>
      </c>
      <c r="M55" s="52">
        <f aca="true" t="shared" si="7" ref="M55:M68">E55+J55+I55+H55+G55+F55+K55</f>
        <v>20274.100935706563</v>
      </c>
      <c r="N55" s="52">
        <f aca="true" t="shared" si="8" ref="N55:N72">M55-K55</f>
        <v>4293.16638526158</v>
      </c>
      <c r="O55" s="52">
        <v>29390.64</v>
      </c>
      <c r="P55" s="52">
        <v>25191.22</v>
      </c>
      <c r="Q55" s="36">
        <f aca="true" t="shared" si="9" ref="Q55:Q68">P55-M55</f>
        <v>4917.119064293438</v>
      </c>
      <c r="R55" s="46" t="s">
        <v>103</v>
      </c>
    </row>
    <row r="56" spans="1:18" ht="45.75" customHeight="1" thickBot="1">
      <c r="A56" s="18">
        <v>3</v>
      </c>
      <c r="B56" s="19" t="s">
        <v>78</v>
      </c>
      <c r="C56" s="64">
        <v>1975</v>
      </c>
      <c r="D56" s="64">
        <v>371.4</v>
      </c>
      <c r="E56" s="52">
        <f>E3/D69*D56</f>
        <v>3698.616385261582</v>
      </c>
      <c r="F56" s="52"/>
      <c r="G56" s="52"/>
      <c r="H56" s="61"/>
      <c r="I56" s="61">
        <v>594.55</v>
      </c>
      <c r="J56" s="52">
        <v>0</v>
      </c>
      <c r="K56" s="52">
        <f>K3/D69*D56</f>
        <v>15980.934550444983</v>
      </c>
      <c r="L56" s="52">
        <f t="shared" si="6"/>
        <v>8706.413143082425</v>
      </c>
      <c r="M56" s="52">
        <f t="shared" si="7"/>
        <v>20274.100935706563</v>
      </c>
      <c r="N56" s="52">
        <f t="shared" si="8"/>
        <v>4293.16638526158</v>
      </c>
      <c r="O56" s="52">
        <v>21091.08</v>
      </c>
      <c r="P56" s="52">
        <v>16301.34</v>
      </c>
      <c r="Q56" s="36">
        <f t="shared" si="9"/>
        <v>-3972.760935706563</v>
      </c>
      <c r="R56" s="47" t="s">
        <v>122</v>
      </c>
    </row>
    <row r="57" spans="1:18" ht="51" customHeight="1" thickBot="1">
      <c r="A57" s="18">
        <v>4</v>
      </c>
      <c r="B57" s="19" t="s">
        <v>79</v>
      </c>
      <c r="C57" s="64">
        <v>1986</v>
      </c>
      <c r="D57" s="64">
        <v>496.8</v>
      </c>
      <c r="E57" s="52">
        <f>E3/D69*D57</f>
        <v>4947.422240705315</v>
      </c>
      <c r="F57" s="52"/>
      <c r="G57" s="52"/>
      <c r="H57" s="61"/>
      <c r="I57" s="61">
        <v>1189</v>
      </c>
      <c r="J57" s="52">
        <v>0</v>
      </c>
      <c r="K57" s="52">
        <f>K3/D69*D57</f>
        <v>21376.758978624308</v>
      </c>
      <c r="L57" s="52">
        <f t="shared" si="6"/>
        <v>11646.058291554522</v>
      </c>
      <c r="M57" s="52">
        <f t="shared" si="7"/>
        <v>27513.18121932962</v>
      </c>
      <c r="N57" s="52">
        <f t="shared" si="8"/>
        <v>6136.422240705313</v>
      </c>
      <c r="O57" s="52">
        <v>39617.4</v>
      </c>
      <c r="P57" s="52">
        <v>35497.65</v>
      </c>
      <c r="Q57" s="36">
        <f t="shared" si="9"/>
        <v>7984.4687806703805</v>
      </c>
      <c r="R57" s="47" t="s">
        <v>142</v>
      </c>
    </row>
    <row r="58" spans="1:18" ht="49.5" customHeight="1" thickBot="1">
      <c r="A58" s="18">
        <v>5</v>
      </c>
      <c r="B58" s="19" t="s">
        <v>80</v>
      </c>
      <c r="C58" s="64">
        <v>1981</v>
      </c>
      <c r="D58" s="64">
        <v>500.6</v>
      </c>
      <c r="E58" s="52">
        <f>E3/D69*D58</f>
        <v>4985.264842385428</v>
      </c>
      <c r="F58" s="52"/>
      <c r="G58" s="52"/>
      <c r="H58" s="61"/>
      <c r="I58" s="61">
        <v>1189</v>
      </c>
      <c r="J58" s="52">
        <v>0</v>
      </c>
      <c r="K58" s="52">
        <f>K3/D69*D58</f>
        <v>21540.268809781257</v>
      </c>
      <c r="L58" s="52">
        <f t="shared" si="6"/>
        <v>11735.138447568828</v>
      </c>
      <c r="M58" s="52">
        <f t="shared" si="7"/>
        <v>27714.533652166683</v>
      </c>
      <c r="N58" s="52">
        <f t="shared" si="8"/>
        <v>6174.264842385426</v>
      </c>
      <c r="O58" s="52">
        <v>39475.38</v>
      </c>
      <c r="P58" s="52">
        <v>37320.94</v>
      </c>
      <c r="Q58" s="36">
        <f t="shared" si="9"/>
        <v>9606.40634783332</v>
      </c>
      <c r="R58" s="47" t="s">
        <v>143</v>
      </c>
    </row>
    <row r="59" spans="1:18" ht="51" customHeight="1" thickBot="1">
      <c r="A59" s="18">
        <v>6</v>
      </c>
      <c r="B59" s="19" t="s">
        <v>81</v>
      </c>
      <c r="C59" s="64">
        <v>1985</v>
      </c>
      <c r="D59" s="64">
        <v>491.2</v>
      </c>
      <c r="E59" s="52">
        <f>E3/D69*D59</f>
        <v>4891.6541961240955</v>
      </c>
      <c r="F59" s="52"/>
      <c r="G59" s="52"/>
      <c r="H59" s="61"/>
      <c r="I59" s="61">
        <v>1189</v>
      </c>
      <c r="J59" s="52">
        <v>0</v>
      </c>
      <c r="K59" s="52">
        <f>K3/D69*D59</f>
        <v>21135.79712218249</v>
      </c>
      <c r="L59" s="52">
        <f t="shared" si="6"/>
        <v>11514.78227216502</v>
      </c>
      <c r="M59" s="52">
        <f t="shared" si="7"/>
        <v>27216.451318306583</v>
      </c>
      <c r="N59" s="52">
        <f t="shared" si="8"/>
        <v>6080.654196124095</v>
      </c>
      <c r="O59" s="52">
        <v>40432.11</v>
      </c>
      <c r="P59" s="52">
        <v>34943.51</v>
      </c>
      <c r="Q59" s="36">
        <f t="shared" si="9"/>
        <v>7727.058681693419</v>
      </c>
      <c r="R59" s="47" t="s">
        <v>149</v>
      </c>
    </row>
    <row r="60" spans="1:18" ht="46.5" customHeight="1" thickBot="1">
      <c r="A60" s="18">
        <v>7</v>
      </c>
      <c r="B60" s="19" t="s">
        <v>82</v>
      </c>
      <c r="C60" s="64">
        <v>1966</v>
      </c>
      <c r="D60" s="64">
        <v>358.1</v>
      </c>
      <c r="E60" s="52">
        <f>E3/D69*D60</f>
        <v>3566.1672793811863</v>
      </c>
      <c r="F60" s="52"/>
      <c r="G60" s="52"/>
      <c r="H60" s="61"/>
      <c r="I60" s="61">
        <v>1189</v>
      </c>
      <c r="J60" s="52">
        <v>0</v>
      </c>
      <c r="K60" s="52">
        <f>K3/D69*D60</f>
        <v>15408.650141395663</v>
      </c>
      <c r="L60" s="52">
        <f t="shared" si="6"/>
        <v>8394.632597032356</v>
      </c>
      <c r="M60" s="52">
        <f t="shared" si="7"/>
        <v>20163.81742077685</v>
      </c>
      <c r="N60" s="52">
        <f t="shared" si="8"/>
        <v>4755.167279381187</v>
      </c>
      <c r="O60" s="52">
        <v>30964.85</v>
      </c>
      <c r="P60" s="52">
        <v>28460.84</v>
      </c>
      <c r="Q60" s="36">
        <f t="shared" si="9"/>
        <v>8297.02257922315</v>
      </c>
      <c r="R60" s="47" t="s">
        <v>144</v>
      </c>
    </row>
    <row r="61" spans="1:18" ht="30" customHeight="1" thickBot="1">
      <c r="A61" s="18">
        <v>8</v>
      </c>
      <c r="B61" s="19" t="s">
        <v>83</v>
      </c>
      <c r="C61" s="64">
        <v>1985</v>
      </c>
      <c r="D61" s="64">
        <v>485.2</v>
      </c>
      <c r="E61" s="52">
        <f>E3/D69*D61</f>
        <v>4831.902719787075</v>
      </c>
      <c r="F61" s="52"/>
      <c r="G61" s="52"/>
      <c r="H61" s="61"/>
      <c r="I61" s="61">
        <v>1189</v>
      </c>
      <c r="J61" s="52">
        <v>0</v>
      </c>
      <c r="K61" s="52">
        <f>K3/D69*D61</f>
        <v>20877.623704566253</v>
      </c>
      <c r="L61" s="52">
        <f t="shared" si="6"/>
        <v>11374.129394247693</v>
      </c>
      <c r="M61" s="52">
        <f t="shared" si="7"/>
        <v>26898.526424353327</v>
      </c>
      <c r="N61" s="52">
        <f t="shared" si="8"/>
        <v>6020.902719787075</v>
      </c>
      <c r="O61" s="52">
        <v>39990.48</v>
      </c>
      <c r="P61" s="52">
        <v>35921.45</v>
      </c>
      <c r="Q61" s="36">
        <f t="shared" si="9"/>
        <v>9022.92357564667</v>
      </c>
      <c r="R61" s="47" t="s">
        <v>148</v>
      </c>
    </row>
    <row r="62" spans="1:18" ht="20.25" customHeight="1" thickBot="1">
      <c r="A62" s="18">
        <v>9</v>
      </c>
      <c r="B62" s="19" t="s">
        <v>84</v>
      </c>
      <c r="C62" s="64">
        <v>1962</v>
      </c>
      <c r="D62" s="65">
        <v>378</v>
      </c>
      <c r="E62" s="52">
        <f>E3/D69*D62</f>
        <v>3764.3430092323047</v>
      </c>
      <c r="F62" s="52"/>
      <c r="G62" s="52"/>
      <c r="H62" s="61"/>
      <c r="I62" s="61">
        <v>594.55</v>
      </c>
      <c r="J62" s="52">
        <v>0</v>
      </c>
      <c r="K62" s="52">
        <f>K3/D69*D62</f>
        <v>16264.925309822842</v>
      </c>
      <c r="L62" s="52">
        <f t="shared" si="6"/>
        <v>8861.131308791484</v>
      </c>
      <c r="M62" s="52">
        <f t="shared" si="7"/>
        <v>20623.818319055146</v>
      </c>
      <c r="N62" s="52">
        <f t="shared" si="8"/>
        <v>4358.893009232304</v>
      </c>
      <c r="O62" s="52">
        <v>9580.31</v>
      </c>
      <c r="P62" s="52">
        <v>3296.81</v>
      </c>
      <c r="Q62" s="36">
        <f t="shared" si="9"/>
        <v>-17327.008319055145</v>
      </c>
      <c r="R62" s="46"/>
    </row>
    <row r="63" spans="1:18" ht="34.5" customHeight="1" thickBot="1">
      <c r="A63" s="18">
        <v>10</v>
      </c>
      <c r="B63" s="19" t="s">
        <v>85</v>
      </c>
      <c r="C63" s="64">
        <v>1963</v>
      </c>
      <c r="D63" s="64">
        <v>361.7</v>
      </c>
      <c r="E63" s="52">
        <f>E3/D69*D63</f>
        <v>3602.0181651833987</v>
      </c>
      <c r="F63" s="52"/>
      <c r="G63" s="52"/>
      <c r="H63" s="52"/>
      <c r="I63" s="52">
        <v>1189</v>
      </c>
      <c r="J63" s="52">
        <v>0</v>
      </c>
      <c r="K63" s="52">
        <f>K3/D69*D63</f>
        <v>15563.554191965402</v>
      </c>
      <c r="L63" s="52">
        <f t="shared" si="6"/>
        <v>8479.02432378275</v>
      </c>
      <c r="M63" s="52">
        <f t="shared" si="7"/>
        <v>20354.5723571488</v>
      </c>
      <c r="N63" s="52">
        <f t="shared" si="8"/>
        <v>4791.018165183399</v>
      </c>
      <c r="O63" s="52">
        <v>28761.96</v>
      </c>
      <c r="P63" s="52">
        <v>29796.72</v>
      </c>
      <c r="Q63" s="36">
        <f t="shared" si="9"/>
        <v>9442.1476428512</v>
      </c>
      <c r="R63" s="46" t="s">
        <v>106</v>
      </c>
    </row>
    <row r="64" spans="1:18" ht="20.25" customHeight="1" thickBot="1">
      <c r="A64" s="18">
        <v>11</v>
      </c>
      <c r="B64" s="19" t="s">
        <v>86</v>
      </c>
      <c r="C64" s="64">
        <v>1968</v>
      </c>
      <c r="D64" s="64">
        <v>361.7</v>
      </c>
      <c r="E64" s="52">
        <f>E3/D69*D64</f>
        <v>3602.0181651833987</v>
      </c>
      <c r="F64" s="52"/>
      <c r="G64" s="52"/>
      <c r="H64" s="52"/>
      <c r="I64" s="52">
        <v>1189</v>
      </c>
      <c r="J64" s="52">
        <v>0</v>
      </c>
      <c r="K64" s="52">
        <f>K3/D69*D64</f>
        <v>15563.554191965402</v>
      </c>
      <c r="L64" s="52">
        <f t="shared" si="6"/>
        <v>8479.02432378275</v>
      </c>
      <c r="M64" s="52">
        <f t="shared" si="7"/>
        <v>20354.5723571488</v>
      </c>
      <c r="N64" s="52">
        <f t="shared" si="8"/>
        <v>4791.018165183399</v>
      </c>
      <c r="O64" s="52">
        <v>25515.36</v>
      </c>
      <c r="P64" s="52">
        <v>20367.55</v>
      </c>
      <c r="Q64" s="36">
        <f t="shared" si="9"/>
        <v>12.977642851197743</v>
      </c>
      <c r="R64" s="46" t="s">
        <v>105</v>
      </c>
    </row>
    <row r="65" spans="1:18" ht="33.75" customHeight="1" thickBot="1">
      <c r="A65" s="18">
        <v>12</v>
      </c>
      <c r="B65" s="19" t="s">
        <v>87</v>
      </c>
      <c r="C65" s="64">
        <v>1969</v>
      </c>
      <c r="D65" s="65">
        <v>336</v>
      </c>
      <c r="E65" s="52">
        <f>E3/D69*D65</f>
        <v>3346.0826748731597</v>
      </c>
      <c r="F65" s="52"/>
      <c r="G65" s="52"/>
      <c r="H65" s="61"/>
      <c r="I65" s="61">
        <v>1189</v>
      </c>
      <c r="J65" s="52">
        <v>0</v>
      </c>
      <c r="K65" s="52">
        <f>K3/D69*D65</f>
        <v>14457.711386509194</v>
      </c>
      <c r="L65" s="52">
        <f t="shared" si="6"/>
        <v>7876.561163370208</v>
      </c>
      <c r="M65" s="52">
        <f t="shared" si="7"/>
        <v>18992.794061382352</v>
      </c>
      <c r="N65" s="52">
        <f t="shared" si="8"/>
        <v>4535.082674873158</v>
      </c>
      <c r="O65" s="52">
        <v>28815.24</v>
      </c>
      <c r="P65" s="52">
        <v>25435.46</v>
      </c>
      <c r="Q65" s="36">
        <f t="shared" si="9"/>
        <v>6442.665938617647</v>
      </c>
      <c r="R65" s="47" t="s">
        <v>140</v>
      </c>
    </row>
    <row r="66" spans="1:18" ht="26.25" customHeight="1" thickBot="1">
      <c r="A66" s="18">
        <v>13</v>
      </c>
      <c r="B66" s="19" t="s">
        <v>88</v>
      </c>
      <c r="C66" s="64">
        <v>1971</v>
      </c>
      <c r="D66" s="65">
        <v>750.2</v>
      </c>
      <c r="E66" s="52">
        <f>E3/D69*D66</f>
        <v>7470.92625800549</v>
      </c>
      <c r="F66" s="52"/>
      <c r="G66" s="52"/>
      <c r="H66" s="61"/>
      <c r="I66" s="61">
        <v>1189</v>
      </c>
      <c r="J66" s="52">
        <v>0</v>
      </c>
      <c r="K66" s="52">
        <f>K3/D69*D66</f>
        <v>32280.28298261666</v>
      </c>
      <c r="L66" s="52">
        <f t="shared" si="6"/>
        <v>17586.298168929556</v>
      </c>
      <c r="M66" s="52">
        <f t="shared" si="7"/>
        <v>40940.20924062215</v>
      </c>
      <c r="N66" s="52">
        <f t="shared" si="8"/>
        <v>8659.92625800549</v>
      </c>
      <c r="O66" s="52">
        <v>58710.31</v>
      </c>
      <c r="P66" s="52">
        <v>38919.76</v>
      </c>
      <c r="Q66" s="36">
        <f t="shared" si="9"/>
        <v>-2020.449240622147</v>
      </c>
      <c r="R66" s="47" t="s">
        <v>145</v>
      </c>
    </row>
    <row r="67" spans="1:18" ht="20.25" customHeight="1" thickBot="1">
      <c r="A67" s="18">
        <v>14</v>
      </c>
      <c r="B67" s="19" t="s">
        <v>89</v>
      </c>
      <c r="C67" s="64">
        <v>1979</v>
      </c>
      <c r="D67" s="64">
        <v>810.2</v>
      </c>
      <c r="E67" s="52">
        <f>E3/D69*D67</f>
        <v>8068.441021375697</v>
      </c>
      <c r="F67" s="52"/>
      <c r="G67" s="52"/>
      <c r="H67" s="61"/>
      <c r="I67" s="61">
        <v>1783.9</v>
      </c>
      <c r="J67" s="52">
        <v>0</v>
      </c>
      <c r="K67" s="52">
        <f>K3/D69*D67</f>
        <v>34862.01715877902</v>
      </c>
      <c r="L67" s="52">
        <f t="shared" si="6"/>
        <v>18992.826948102807</v>
      </c>
      <c r="M67" s="52">
        <f t="shared" si="7"/>
        <v>44714.35818015471</v>
      </c>
      <c r="N67" s="52">
        <f t="shared" si="8"/>
        <v>9852.341021375694</v>
      </c>
      <c r="O67" s="52">
        <v>62310.43</v>
      </c>
      <c r="P67" s="52">
        <v>67753.79</v>
      </c>
      <c r="Q67" s="36">
        <f t="shared" si="9"/>
        <v>23039.431819845282</v>
      </c>
      <c r="R67" s="46" t="s">
        <v>104</v>
      </c>
    </row>
    <row r="68" spans="1:18" ht="42" customHeight="1" thickBot="1">
      <c r="A68" s="18">
        <v>15</v>
      </c>
      <c r="B68" s="19" t="s">
        <v>90</v>
      </c>
      <c r="C68" s="64">
        <v>1979</v>
      </c>
      <c r="D68" s="64">
        <v>810.2</v>
      </c>
      <c r="E68" s="52">
        <f>E3/D69*D68</f>
        <v>8068.441021375697</v>
      </c>
      <c r="F68" s="52"/>
      <c r="G68" s="52"/>
      <c r="H68" s="52"/>
      <c r="I68" s="52">
        <v>1783.9</v>
      </c>
      <c r="J68" s="52">
        <v>0</v>
      </c>
      <c r="K68" s="52">
        <f>K3/D69*D68</f>
        <v>34862.01715877902</v>
      </c>
      <c r="L68" s="52">
        <f t="shared" si="6"/>
        <v>18992.826948102807</v>
      </c>
      <c r="M68" s="52">
        <f t="shared" si="7"/>
        <v>44714.35818015471</v>
      </c>
      <c r="N68" s="52">
        <f t="shared" si="8"/>
        <v>9852.341021375694</v>
      </c>
      <c r="O68" s="52">
        <v>62005.91</v>
      </c>
      <c r="P68" s="52">
        <v>61413.66</v>
      </c>
      <c r="Q68" s="36">
        <f t="shared" si="9"/>
        <v>16699.301819845292</v>
      </c>
      <c r="R68" s="47" t="s">
        <v>124</v>
      </c>
    </row>
    <row r="69" spans="1:18" ht="20.25" customHeight="1" thickBot="1">
      <c r="A69" s="28"/>
      <c r="B69" s="21" t="s">
        <v>39</v>
      </c>
      <c r="C69" s="62"/>
      <c r="D69" s="63">
        <f>SUM(D54:D68)</f>
        <v>7213.799999999999</v>
      </c>
      <c r="E69" s="51">
        <f>SUM(E54:E68)</f>
        <v>71839.20000000001</v>
      </c>
      <c r="F69" s="51">
        <f aca="true" t="shared" si="10" ref="F69:Q69">SUM(F54:F68)</f>
        <v>0</v>
      </c>
      <c r="G69" s="51">
        <f>SUM(G54:G68)</f>
        <v>0</v>
      </c>
      <c r="H69" s="51">
        <f t="shared" si="10"/>
        <v>0</v>
      </c>
      <c r="I69" s="51">
        <f t="shared" si="10"/>
        <v>16647</v>
      </c>
      <c r="J69" s="51">
        <f t="shared" si="10"/>
        <v>0</v>
      </c>
      <c r="K69" s="51">
        <f t="shared" si="10"/>
        <v>310401.9</v>
      </c>
      <c r="L69" s="51">
        <f t="shared" si="10"/>
        <v>169106.95512</v>
      </c>
      <c r="M69" s="51">
        <f>SUM(M54:M68)</f>
        <v>398888.1</v>
      </c>
      <c r="N69" s="51">
        <f t="shared" si="10"/>
        <v>88486.19999999998</v>
      </c>
      <c r="O69" s="51">
        <f t="shared" si="10"/>
        <v>545846.4500000001</v>
      </c>
      <c r="P69" s="51">
        <f t="shared" si="10"/>
        <v>485747.4</v>
      </c>
      <c r="Q69" s="37">
        <f t="shared" si="10"/>
        <v>86859.29999999994</v>
      </c>
      <c r="R69" s="46"/>
    </row>
    <row r="70" spans="1:19" ht="72" customHeight="1" thickBot="1">
      <c r="A70" s="18" t="s">
        <v>2</v>
      </c>
      <c r="B70" s="19" t="s">
        <v>91</v>
      </c>
      <c r="C70" s="64">
        <v>1966</v>
      </c>
      <c r="D70" s="65">
        <v>434.8</v>
      </c>
      <c r="E70" s="52"/>
      <c r="F70" s="52"/>
      <c r="G70" s="52"/>
      <c r="H70" s="61" t="s">
        <v>92</v>
      </c>
      <c r="I70" s="61"/>
      <c r="J70" s="52">
        <v>0</v>
      </c>
      <c r="K70" s="52">
        <f>K2/D73*D70</f>
        <v>23924.8481925953</v>
      </c>
      <c r="L70" s="52">
        <f>K70*54.5%</f>
        <v>13039.042264964439</v>
      </c>
      <c r="M70" s="52">
        <f>E70+F70+G70+J70+K70</f>
        <v>23924.8481925953</v>
      </c>
      <c r="N70" s="52">
        <f t="shared" si="8"/>
        <v>0</v>
      </c>
      <c r="O70" s="52">
        <v>35025.84</v>
      </c>
      <c r="P70" s="52">
        <v>23006.02</v>
      </c>
      <c r="Q70" s="36">
        <f>P70-M70</f>
        <v>-918.8281925952979</v>
      </c>
      <c r="R70" s="47" t="s">
        <v>152</v>
      </c>
      <c r="S70" s="48" t="s">
        <v>151</v>
      </c>
    </row>
    <row r="71" spans="1:18" ht="60" customHeight="1" thickBot="1">
      <c r="A71" s="18">
        <v>2</v>
      </c>
      <c r="B71" s="19" t="s">
        <v>93</v>
      </c>
      <c r="C71" s="64">
        <v>1956</v>
      </c>
      <c r="D71" s="64">
        <v>380.7</v>
      </c>
      <c r="E71" s="52"/>
      <c r="F71" s="52"/>
      <c r="G71" s="52"/>
      <c r="H71" s="61">
        <v>1167</v>
      </c>
      <c r="I71" s="61"/>
      <c r="J71" s="52">
        <v>0</v>
      </c>
      <c r="K71" s="52">
        <f>K2/D73*D71</f>
        <v>20947.998405982125</v>
      </c>
      <c r="L71" s="52">
        <f>K71*54.5%</f>
        <v>11416.65913126026</v>
      </c>
      <c r="M71" s="52">
        <f>E71+F71+G71+J71+K71</f>
        <v>20947.998405982125</v>
      </c>
      <c r="N71" s="52">
        <f t="shared" si="8"/>
        <v>0</v>
      </c>
      <c r="O71" s="52">
        <v>19442.76</v>
      </c>
      <c r="P71" s="52">
        <v>17358.07</v>
      </c>
      <c r="Q71" s="36">
        <f>P71-M71</f>
        <v>-3589.9284059821257</v>
      </c>
      <c r="R71" s="47" t="s">
        <v>153</v>
      </c>
    </row>
    <row r="72" spans="1:18" ht="51.75" customHeight="1">
      <c r="A72" s="18">
        <v>3</v>
      </c>
      <c r="B72" s="19" t="s">
        <v>94</v>
      </c>
      <c r="C72" s="64">
        <v>1962</v>
      </c>
      <c r="D72" s="64">
        <v>281.1</v>
      </c>
      <c r="E72" s="52"/>
      <c r="F72" s="52"/>
      <c r="G72" s="52"/>
      <c r="H72" s="61"/>
      <c r="I72" s="61"/>
      <c r="J72" s="52">
        <v>0</v>
      </c>
      <c r="K72" s="52">
        <f>K2/D73*D72</f>
        <v>15467.51340142258</v>
      </c>
      <c r="L72" s="52">
        <f>K72*54.5%</f>
        <v>8429.794803775307</v>
      </c>
      <c r="M72" s="52">
        <f>E72+F72+G72+J72+K72</f>
        <v>15467.51340142258</v>
      </c>
      <c r="N72" s="52">
        <f t="shared" si="8"/>
        <v>0</v>
      </c>
      <c r="O72" s="52">
        <v>15696.54</v>
      </c>
      <c r="P72" s="52">
        <v>15996.54</v>
      </c>
      <c r="Q72" s="36">
        <f>P72-M72</f>
        <v>529.0265985774204</v>
      </c>
      <c r="R72" s="47" t="s">
        <v>150</v>
      </c>
    </row>
    <row r="73" spans="1:18" ht="20.25" customHeight="1">
      <c r="A73" s="28">
        <f>+A72+A68+A52</f>
        <v>61</v>
      </c>
      <c r="B73" s="21" t="s">
        <v>39</v>
      </c>
      <c r="C73" s="62"/>
      <c r="D73" s="63">
        <f aca="true" t="shared" si="11" ref="D73:Q73">SUM(D70:D72)</f>
        <v>1096.6</v>
      </c>
      <c r="E73" s="63">
        <f t="shared" si="11"/>
        <v>0</v>
      </c>
      <c r="F73" s="51">
        <f t="shared" si="11"/>
        <v>0</v>
      </c>
      <c r="G73" s="51">
        <f t="shared" si="11"/>
        <v>0</v>
      </c>
      <c r="H73" s="51">
        <f t="shared" si="11"/>
        <v>1167</v>
      </c>
      <c r="I73" s="51">
        <f t="shared" si="11"/>
        <v>0</v>
      </c>
      <c r="J73" s="51">
        <f t="shared" si="11"/>
        <v>0</v>
      </c>
      <c r="K73" s="51">
        <f t="shared" si="11"/>
        <v>60340.36</v>
      </c>
      <c r="L73" s="51">
        <f t="shared" si="11"/>
        <v>32885.49620000001</v>
      </c>
      <c r="M73" s="51">
        <f t="shared" si="11"/>
        <v>60340.36</v>
      </c>
      <c r="N73" s="51">
        <f t="shared" si="11"/>
        <v>0</v>
      </c>
      <c r="O73" s="37">
        <f t="shared" si="11"/>
        <v>70165.13999999998</v>
      </c>
      <c r="P73" s="37">
        <f t="shared" si="11"/>
        <v>56360.63</v>
      </c>
      <c r="Q73" s="37">
        <f t="shared" si="11"/>
        <v>-3979.730000000003</v>
      </c>
      <c r="R73" s="29"/>
    </row>
    <row r="74" spans="1:18" ht="20.25" customHeight="1" thickBot="1">
      <c r="A74" s="16"/>
      <c r="B74" s="17" t="s">
        <v>95</v>
      </c>
      <c r="C74" s="31"/>
      <c r="D74" s="35">
        <f>D73+D69+D53</f>
        <v>72778.64</v>
      </c>
      <c r="E74" s="35">
        <f aca="true" t="shared" si="12" ref="E74:Q74">E73+E69+E53</f>
        <v>3440536.5000000005</v>
      </c>
      <c r="F74" s="35">
        <f t="shared" si="12"/>
        <v>2004254.9924297784</v>
      </c>
      <c r="G74" s="35">
        <f t="shared" si="12"/>
        <v>263812.5</v>
      </c>
      <c r="H74" s="35">
        <f t="shared" si="12"/>
        <v>643116.3</v>
      </c>
      <c r="I74" s="35">
        <f t="shared" si="12"/>
        <v>283723.81</v>
      </c>
      <c r="J74" s="53">
        <f t="shared" si="12"/>
        <v>98880.08</v>
      </c>
      <c r="K74" s="53">
        <f t="shared" si="12"/>
        <v>2176124.5100000002</v>
      </c>
      <c r="L74" s="53">
        <f t="shared" si="12"/>
        <v>1185564.7011199996</v>
      </c>
      <c r="M74" s="53">
        <f t="shared" si="12"/>
        <v>8909281.692429777</v>
      </c>
      <c r="N74" s="53">
        <f t="shared" si="12"/>
        <v>6733157.18242978</v>
      </c>
      <c r="O74" s="35">
        <f t="shared" si="12"/>
        <v>7555857.529999998</v>
      </c>
      <c r="P74" s="35">
        <f t="shared" si="12"/>
        <v>7183133.670000001</v>
      </c>
      <c r="Q74" s="35">
        <f t="shared" si="12"/>
        <v>-1726148.0224297782</v>
      </c>
      <c r="R74" s="30"/>
    </row>
    <row r="75" spans="1:18" ht="20.25" customHeight="1">
      <c r="A75" s="82" t="s">
        <v>73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7" ht="16.5" customHeight="1">
      <c r="A76" s="14" t="s">
        <v>62</v>
      </c>
      <c r="B76" s="5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4" ht="16.5" customHeight="1">
      <c r="A77" s="2" t="s">
        <v>107</v>
      </c>
      <c r="B77" s="5"/>
      <c r="C77" s="4"/>
      <c r="D77" s="6"/>
    </row>
    <row r="78" spans="1:4" ht="16.5" customHeight="1">
      <c r="A78" s="2" t="s">
        <v>108</v>
      </c>
      <c r="B78" s="5"/>
      <c r="C78" s="4"/>
      <c r="D78" s="6"/>
    </row>
    <row r="79" spans="1:4" ht="16.5" customHeight="1">
      <c r="A79" s="13"/>
      <c r="B79" s="5"/>
      <c r="C79" s="4"/>
      <c r="D79" s="6"/>
    </row>
    <row r="80" spans="1:4" ht="16.5" customHeight="1">
      <c r="A80" s="1"/>
      <c r="B80" s="9"/>
      <c r="C80" s="10"/>
      <c r="D80" s="11"/>
    </row>
    <row r="81" spans="2:4" ht="16.5" customHeight="1">
      <c r="B81" s="7"/>
      <c r="C81" s="7"/>
      <c r="D81" s="7"/>
    </row>
    <row r="82" spans="2:4" ht="16.5" customHeight="1">
      <c r="B82" s="7"/>
      <c r="C82" s="7"/>
      <c r="D82" s="7"/>
    </row>
  </sheetData>
  <sheetProtection/>
  <mergeCells count="20">
    <mergeCell ref="A75:R75"/>
    <mergeCell ref="C7:C8"/>
    <mergeCell ref="D7:D8"/>
    <mergeCell ref="E6:Q6"/>
    <mergeCell ref="A6:D6"/>
    <mergeCell ref="E7:E8"/>
    <mergeCell ref="F7:F8"/>
    <mergeCell ref="G7:G8"/>
    <mergeCell ref="P7:P8"/>
    <mergeCell ref="Q7:Q8"/>
    <mergeCell ref="A5:Q5"/>
    <mergeCell ref="R5:R8"/>
    <mergeCell ref="A7:A8"/>
    <mergeCell ref="H7:H8"/>
    <mergeCell ref="I7:I8"/>
    <mergeCell ref="J7:J8"/>
    <mergeCell ref="K7:L7"/>
    <mergeCell ref="M7:M8"/>
    <mergeCell ref="O7:O8"/>
    <mergeCell ref="B7:B8"/>
  </mergeCells>
  <printOptions/>
  <pageMargins left="0.1968503937007874" right="0" top="0.15748031496062992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2015-04-08T06:16:51Z</cp:lastPrinted>
  <dcterms:created xsi:type="dcterms:W3CDTF">2011-01-17T06:18:12Z</dcterms:created>
  <dcterms:modified xsi:type="dcterms:W3CDTF">2015-11-26T08:18:41Z</dcterms:modified>
  <cp:category/>
  <cp:version/>
  <cp:contentType/>
  <cp:contentStatus/>
</cp:coreProperties>
</file>